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10740" windowWidth="10740" windowHeight="10500" tabRatio="911" firstSheet="10" activeTab="11"/>
  </bookViews>
  <sheets>
    <sheet name="封面" sheetId="1" r:id="rId1"/>
    <sheet name="目录" sheetId="2" r:id="rId2"/>
    <sheet name="全市公共预算收入执行" sheetId="3" r:id="rId3"/>
    <sheet name="全市公共预算支出执行" sheetId="4" r:id="rId4"/>
    <sheet name="市本级公共预算收入执行" sheetId="5" r:id="rId5"/>
    <sheet name="市本级公共预算支出执行" sheetId="6" r:id="rId6"/>
    <sheet name="全市公共收入预算表" sheetId="7" r:id="rId7"/>
    <sheet name="全市公共支出预算" sheetId="8" r:id="rId8"/>
    <sheet name="市本级收入预算表" sheetId="9" r:id="rId9"/>
    <sheet name="市本级一般公共预算税收返还和转移支付表" sheetId="10" r:id="rId10"/>
    <sheet name="市本级支出预算表（功能分类）" sheetId="11" r:id="rId11"/>
    <sheet name="市本级支出预算表（经济分类)" sheetId="12" r:id="rId12"/>
    <sheet name="市本级基本支出预算表（经济分类) " sheetId="13" r:id="rId13"/>
    <sheet name="市本级三公预算对比表" sheetId="14" r:id="rId14"/>
    <sheet name="专项转移支付情况表" sheetId="15" r:id="rId15"/>
    <sheet name="全市政府性基金收入执行" sheetId="16" r:id="rId16"/>
    <sheet name="全市政府性基金支出执行" sheetId="17" r:id="rId17"/>
    <sheet name="本级政府性基金收入执行" sheetId="18" r:id="rId18"/>
    <sheet name="本级政府性基金支出执行" sheetId="19" r:id="rId19"/>
    <sheet name="全市政府性基金收入预算" sheetId="20" r:id="rId20"/>
    <sheet name="全市政府性基金支出预算" sheetId="21" r:id="rId21"/>
    <sheet name="市本级政府性基金收入预算" sheetId="22" r:id="rId22"/>
    <sheet name="市本级政府性基金支出预算 " sheetId="23" r:id="rId23"/>
    <sheet name="政府性基金转移支付预算" sheetId="24" r:id="rId24"/>
    <sheet name="国有资本经营预算收入执行" sheetId="25" r:id="rId25"/>
    <sheet name="国有资本经营预算支出执行" sheetId="26" r:id="rId26"/>
    <sheet name="国有资本经营收入预算" sheetId="27" r:id="rId27"/>
    <sheet name="国有资本经营预算专项转移支付预算" sheetId="28" r:id="rId28"/>
    <sheet name="国有资本经营支出预算" sheetId="29" r:id="rId29"/>
    <sheet name="全市社会保险基金收支执行" sheetId="30" r:id="rId30"/>
    <sheet name="全市社会保险基金收入预算 " sheetId="31" r:id="rId31"/>
    <sheet name="全市社会保险基金支出预算 " sheetId="32" r:id="rId32"/>
    <sheet name="政府性债务余额情况表" sheetId="33" r:id="rId33"/>
    <sheet name="政府一般债务限额和余额情况表" sheetId="34" r:id="rId34"/>
    <sheet name="政府专项债务限额和余额情况表" sheetId="35" r:id="rId35"/>
  </sheets>
  <definedNames>
    <definedName name="_xlnm.Print_Area" localSheetId="7">全市公共支出预算!$A$1:E30</definedName>
    <definedName name="_xlnm.Print_Titles" localSheetId="10">'市本级支出预算表（功能分类）'!$3:3</definedName>
    <definedName name="_xlnm.Print_Area" localSheetId="11">'市本级支出预算表（经济分类)'!$A$1:C79</definedName>
    <definedName name="_xlnm.Print_Titles" localSheetId="11">'市本级支出预算表（经济分类)'!$3:3</definedName>
    <definedName name="_xlnm.Print_Titles" localSheetId="12">'市本级基本支出预算表（经济分类) '!$2:3</definedName>
    <definedName name="_xlnm.Print_Area" localSheetId="14">专项转移支付情况表!$A$1:I114</definedName>
    <definedName name="_xlnm.Print_Titles" localSheetId="14">专项转移支付情况表!$3:3</definedName>
    <definedName name="_xlnm.Print_Titles" localSheetId="20">全市政府性基金支出预算!$1:3</definedName>
    <definedName name="_xlnm.Print_Titles" localSheetId="22">'市本级政府性基金支出预算 '!$1:3</definedName>
    <definedName name="_xlnm.Print_Titles" localSheetId="23">政府性基金转移支付预算!$1:3</definedName>
    <definedName name="_xlnm._FilterDatabase" localSheetId="31" hidden="1">'全市社会保险基金支出预算 '!$A$2:$C$10</definedName>
    <definedName name="_xlnm._FilterDatabase" localSheetId="10" hidden="1">'市本级支出预算表（功能分类）'!$A$2:$B$3</definedName>
    <definedName name="_xlnm._FilterDatabase" localSheetId="14" hidden="1">专项转移支付情况表!$A$3:$I$114</definedName>
  </definedNames>
  <calcPr calcId="144525" fullPrecision="0"/>
</workbook>
</file>

<file path=xl/comments1.xml><?xml version="1.0" encoding="utf-8"?>
<comments xmlns="http://schemas.openxmlformats.org/spreadsheetml/2006/main">
  <authors>
    <author>铜川财政</author>
  </authors>
  <commentList>
    <comment ref="A7" authorId="0">
      <text>
        <r>
          <rPr>
            <sz val="9"/>
            <color indexed="81"/>
            <rFont val="宋体"/>
            <charset val="134"/>
          </rPr>
          <t xml:space="preserve">2019年起取消该科目</t>
        </r>
      </text>
    </comment>
  </commentList>
</comments>
</file>

<file path=xl/sharedStrings.xml><?xml version="1.0" encoding="utf-8"?>
<sst xmlns="http://schemas.openxmlformats.org/spreadsheetml/2006/main" count="934">
  <si>
    <t>财政预算报告附件</t>
  </si>
  <si>
    <t>铜川市2019年财政预算</t>
  </si>
  <si>
    <t>执行情况和2020年财政预算草案</t>
  </si>
  <si>
    <t>铜川市财政局</t>
  </si>
  <si>
    <t>2020年4月</t>
  </si>
  <si>
    <t>目      录</t>
  </si>
  <si>
    <t>一、一般公共预算报表</t>
  </si>
  <si>
    <t>1、2019年全市一般公共预算收入执行情况表………………………………（表一）</t>
  </si>
  <si>
    <t>2、2019年全市一般公共预算支出执行情况表………………………………（表二）</t>
  </si>
  <si>
    <t>3、2019年市本级一般公共预算收入执行情况表……………………………（表三）</t>
  </si>
  <si>
    <t>4、2019年市本级一般公共预算支出执行情况表……………………………（表四）</t>
  </si>
  <si>
    <t>5、2020年全市一般公共预算收入预算表……………………………………（表五）</t>
  </si>
  <si>
    <t>6、2020年全市一般公共预算支出预算表……………………………………（表六）</t>
  </si>
  <si>
    <t>7、2020年市本级一般公共预算收入预算表…………………………………（表七）</t>
  </si>
  <si>
    <t>8、2020年市本级一般公共预算税收返还和转移支付表……………………（表八）</t>
  </si>
  <si>
    <t>9、2020年市本级一般公共预算支出预算表（功能分类）…………………（表九）</t>
  </si>
  <si>
    <t>10、2020年市本级一般公共预算支出预算表（政府经济分类）………… （表十）</t>
  </si>
  <si>
    <t>11、2020年市本级一般公共预算基本支出预算表（政府经济分类）…… （表十一）</t>
  </si>
  <si>
    <t>12、2020年市本级“三公”经费支出预算表……………………………… （表十二）</t>
  </si>
  <si>
    <t>13、2020年一般公共预算专项转移支付预算表…………………………… （表十三）</t>
  </si>
  <si>
    <t>二、政府性基金预算报表</t>
  </si>
  <si>
    <t>1、2019年全市政府性基金收入执行情况表…………………………………（表十四）</t>
  </si>
  <si>
    <t>2、2019年全市政府性基金支出执行情况表…………………………………（表十五）</t>
  </si>
  <si>
    <t>3、2019年市本级政府性基金收入执行情况表………………………………（表十六）</t>
  </si>
  <si>
    <t>4、2019年市本级政府性基金支出执行情况表………………………………（表十七）</t>
  </si>
  <si>
    <t>5、2020年全市政府性基金收入预算表………………………………………（表十八）</t>
  </si>
  <si>
    <t>6、2020年全市政府性基金支出预算表………………………………………（表十九）</t>
  </si>
  <si>
    <t>7、2020年市本级政府性基金收入预算表……………………………………（表二十）</t>
  </si>
  <si>
    <t>8、2020年市本级政府性基金支出预算表……………………………………（表二十一）</t>
  </si>
  <si>
    <t>9、2020年政府性基金专项转移支付预算表…………………………………（表二十二）</t>
  </si>
  <si>
    <t>三、国有资本经营预算报表</t>
  </si>
  <si>
    <t>1、2019年市本级国有资本经营收入执行情况表……………………………（表二十三）</t>
  </si>
  <si>
    <t>2、2019年市本级国有资本经营支出执行情况表……………………………（表二十四）</t>
  </si>
  <si>
    <t>3、2020年市本级国有资本经营收入预算表…………………………………（表二十五）</t>
  </si>
  <si>
    <t>4、2020年市本级国有资本经营专项转移支付预算表………………………（表二十六）</t>
  </si>
  <si>
    <t>5、2020年市本级国有资本经营支出预算表…………………………………（表二十七）</t>
  </si>
  <si>
    <t>四、社会保险基金预算报表</t>
  </si>
  <si>
    <t>1、2019年全市社会保险基金收支执行情况表………………………………（表二十八）</t>
  </si>
  <si>
    <t>2、2020年全市社会保险基金收入预算表……………………………………（表二十九）</t>
  </si>
  <si>
    <t>3、2020年全市社会保险基金支出预算表……………………………………（表三十）</t>
  </si>
  <si>
    <t>五、政府性债务报表</t>
  </si>
  <si>
    <t>1、2019年底政府性债务余额情况表…………………………………………（表三十一）</t>
  </si>
  <si>
    <t>2、2019年政府一般债务限额和余额情况表…………………………………（表三十二）</t>
  </si>
  <si>
    <t>3、2019年政府专项债务限额和余额情况表…………………………………（表三十三）</t>
  </si>
  <si>
    <t>2019年全市一般公共预算收入执行情况表</t>
  </si>
  <si>
    <t>（表一）</t>
  </si>
  <si>
    <t>单位:万元</t>
  </si>
  <si>
    <t>项    目</t>
  </si>
  <si>
    <t>2018年决算数</t>
  </si>
  <si>
    <t>2019年调整   预算数</t>
  </si>
  <si>
    <t>2019年执行数</t>
  </si>
  <si>
    <t>2019年执行数占预算数%</t>
  </si>
  <si>
    <t>2019年执行数比上年决算数±%</t>
  </si>
  <si>
    <t>备 注</t>
  </si>
  <si>
    <t>一、各项税收</t>
  </si>
  <si>
    <t>增值税</t>
  </si>
  <si>
    <t>营业税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</si>
  <si>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</si>
  <si>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</si>
  <si>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</si>
  <si>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</si>
  <si>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</si>
  <si>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</si>
  <si>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</si>
  <si>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</si>
  <si>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</si>
  <si>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</si>
  <si>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</si>
  <si>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</si>
  <si>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</si>
  <si>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</si>
  <si>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</si>
  <si>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</si>
  <si>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</si>
  <si>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</si>
  <si>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</si>
  <si>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</si>
  <si>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</si>
  <si>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</si>
  <si>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一般公共预算收入合计</t>
  </si>
  <si>
    <t>2019年全市一般公共预算支出执行情况表</t>
  </si>
  <si>
    <t>（表二）</t>
  </si>
  <si>
    <t>2019年执行数比2018年决算数</t>
  </si>
  <si>
    <t>±额</t>
  </si>
  <si>
    <t>±%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</si>
  <si>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</si>
  <si>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</si>
  <si>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</si>
  <si>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</si>
  <si>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</si>
  <si>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</si>
  <si>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</si>
  <si>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</si>
  <si>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</si>
  <si>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</si>
  <si>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</si>
  <si>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</si>
  <si>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</si>
  <si>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</si>
  <si>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</si>
  <si>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</si>
  <si>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</si>
  <si>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</si>
  <si>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</si>
  <si>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</si>
  <si>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2019年机构改革新增科目</t>
  </si>
  <si>
    <t>二十一、债务付息支出</t>
  </si>
  <si>
    <t>二十二、债务发行费用支出</t>
  </si>
  <si>
    <t>二十三、其他支出</t>
  </si>
  <si>
    <t>一般公共预算支出合计</t>
  </si>
  <si>
    <t>2019年市本级一般公共预算收入执行情况表</t>
  </si>
  <si>
    <t>（表三）</t>
  </si>
  <si>
    <t>备注</t>
  </si>
  <si>
    <t>2019年市本级一般公共预算支出执行情况表</t>
  </si>
  <si>
    <t>（表四）</t>
  </si>
  <si>
    <t>2020年全市一般公共预算收入预算表</t>
  </si>
  <si>
    <t>（表五）</t>
  </si>
  <si>
    <t>单位：万元</t>
  </si>
  <si>
    <t>项          目</t>
  </si>
  <si>
    <t>2020年预算数</t>
  </si>
  <si>
    <t>2020年预算数
比2019年执行数±%</t>
  </si>
  <si>
    <t>一、税收收入</t>
  </si>
  <si>
    <t>收入合计</t>
  </si>
  <si>
    <t>转移性收入</t>
  </si>
  <si>
    <t>　 中省补助收入</t>
  </si>
  <si>
    <t xml:space="preserve">      税收返还补助</t>
  </si>
  <si>
    <t xml:space="preserve">      一般性转移支付补助</t>
  </si>
  <si>
    <t xml:space="preserve">      专项转移支付补助</t>
  </si>
  <si>
    <t xml:space="preserve">   调入资金</t>
  </si>
  <si>
    <t xml:space="preserve">      盘活存量资金调入</t>
  </si>
  <si>
    <t xml:space="preserve">      政府性基金调入</t>
  </si>
  <si>
    <t xml:space="preserve">   新增地方政府一般债券</t>
  </si>
  <si>
    <t>收入总计</t>
  </si>
  <si>
    <t>2020年全市一般公共预算支出预算表</t>
  </si>
  <si>
    <t>（表六）</t>
  </si>
  <si>
    <t>项            目</t>
  </si>
  <si>
    <t>2019年
预算数</t>
  </si>
  <si>
    <t>2020年
预算数</t>
  </si>
  <si>
    <t>2020年预算数比2019年预算数±%</t>
  </si>
  <si>
    <t>备  注</t>
  </si>
  <si>
    <t>六、文化旅游体育与传媒支出</t>
  </si>
  <si>
    <t>新增北方地区冬季清洁取暖试点城市专项转移支付</t>
  </si>
  <si>
    <t>十六、自然资源海洋气象等支出</t>
  </si>
  <si>
    <t>预计上级补助资金减少</t>
  </si>
  <si>
    <t>十七、住房保障支出</t>
  </si>
  <si>
    <t>十八、粮油物资储备支出</t>
  </si>
  <si>
    <t>十九、灾害防治及应急管理支出</t>
  </si>
  <si>
    <t>二十、预备费</t>
  </si>
  <si>
    <t>按照过紧日子要求进行压缩，占一般公共预算总支出的1.28%。</t>
  </si>
  <si>
    <t>市本级化解债务支出通过政府性基金调入一般预算安排，因此增长较多。</t>
  </si>
  <si>
    <t>二十二、其他支出</t>
  </si>
  <si>
    <t>支出合计</t>
  </si>
  <si>
    <t>上解中省支出</t>
  </si>
  <si>
    <t>　　出口退税上解支出</t>
  </si>
  <si>
    <t>　　专项上解支出</t>
  </si>
  <si>
    <t>支出总计</t>
  </si>
  <si>
    <t>2020年市本级一般公共预算收入预算表</t>
  </si>
  <si>
    <t>（表七）</t>
  </si>
  <si>
    <t xml:space="preserve">   下级上解收入</t>
  </si>
  <si>
    <t xml:space="preserve">      专项上解收入</t>
  </si>
  <si>
    <t>2020年市本级一般公共预算税收返还和转移支付表</t>
  </si>
  <si>
    <t>（表八）</t>
  </si>
  <si>
    <t>项目</t>
  </si>
  <si>
    <t>市本级</t>
  </si>
  <si>
    <t>补助区县</t>
  </si>
  <si>
    <t>合  计</t>
  </si>
  <si>
    <t xml:space="preserve">    税收返还补助</t>
  </si>
  <si>
    <t xml:space="preserve">    一般性转移支付补助</t>
  </si>
  <si>
    <t xml:space="preserve">    专项转移支付补助</t>
  </si>
  <si>
    <t xml:space="preserve">2020年市本级一般公共预算支出预算表（功能分类） </t>
  </si>
  <si>
    <t xml:space="preserve">（表九）                                                                                                                                                                                            </t>
  </si>
  <si>
    <t>科目名称</t>
  </si>
  <si>
    <t>专款</t>
  </si>
  <si>
    <t>一般公共服务支出</t>
  </si>
  <si>
    <t xml:space="preserve">  人大事务</t>
  </si>
  <si>
    <t xml:space="preserve">    行政运行</t>
  </si>
  <si>
    <t xml:space="preserve">    人大会议</t>
  </si>
  <si>
    <t xml:space="preserve">    人大立法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</si>
  <si>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</si>
  <si>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</si>
  <si>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</si>
  <si>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</si>
  <si>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</si>
  <si>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一般行政管理事务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</si>
  <si>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</si>
  <si>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</si>
  <si>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</si>
  <si>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</si>
  <si>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政府办公厅（室）及相关机构事务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</si>
  <si>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</si>
  <si>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</si>
  <si>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</si>
  <si>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</si>
  <si>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</si>
  <si>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</si>
  <si>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</si>
  <si>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</si>
  <si>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</si>
  <si>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</si>
  <si>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</si>
  <si>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</si>
  <si>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</si>
  <si>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审计事务</t>
  </si>
  <si>
    <t xml:space="preserve">    其他审计事务支出</t>
  </si>
  <si>
    <t xml:space="preserve">  人力资源事务</t>
  </si>
  <si>
    <t xml:space="preserve">    其他人力资源事务支出</t>
  </si>
  <si>
    <t xml:space="preserve">  纪检监察事务</t>
  </si>
  <si>
    <t xml:space="preserve">    大案要案查处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</si>
  <si>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</si>
  <si>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</si>
  <si>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</si>
  <si>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</si>
  <si>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港澳台侨事务</t>
  </si>
  <si>
    <t xml:space="preserve">    台湾事务</t>
  </si>
  <si>
    <t xml:space="preserve">    其他港澳台侨事务支出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</si>
  <si>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</si>
  <si>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</si>
  <si>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</si>
  <si>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</si>
  <si>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</si>
  <si>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</si>
  <si>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</si>
  <si>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专项业务</t>
  </si>
  <si>
    <t xml:space="preserve">    其他党委办公厅（室）及相关机构事务支出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</si>
  <si>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</si>
  <si>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</si>
  <si>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</si>
  <si>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</si>
  <si>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</si>
  <si>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</si>
  <si>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</si>
  <si>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</si>
  <si>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</si>
  <si>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</si>
  <si>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其他共产党事务支出</t>
  </si>
  <si>
    <t xml:space="preserve">  网信事务</t>
  </si>
  <si>
    <t xml:space="preserve">    其他网信事务支出</t>
  </si>
  <si>
    <t xml:space="preserve">  市场监督管理事务</t>
  </si>
  <si>
    <t xml:space="preserve">    其他市场监督管理事务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</si>
  <si>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</si>
  <si>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</si>
  <si>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</si>
  <si>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</si>
  <si>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人民防空</t>
  </si>
  <si>
    <t xml:space="preserve">    预备役部队</t>
  </si>
  <si>
    <t xml:space="preserve">  其他国防支出</t>
  </si>
  <si>
    <t xml:space="preserve">    其他国防支出</t>
  </si>
  <si>
    <t>公共安全支出</t>
  </si>
  <si>
    <t xml:space="preserve">  武装警察部队</t>
  </si>
  <si>
    <t xml:space="preserve">    其他武装警察支出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</si>
  <si>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</si>
  <si>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</si>
  <si>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</si>
  <si>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</si>
  <si>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</si>
  <si>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</si>
  <si>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</si>
  <si>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其他检察支出</t>
  </si>
  <si>
    <t xml:space="preserve">  法院</t>
  </si>
  <si>
    <t xml:space="preserve">    案件审判</t>
  </si>
  <si>
    <t xml:space="preserve">    “两庭”建设</t>
  </si>
  <si>
    <t xml:space="preserve">    其他法院支出</t>
  </si>
  <si>
    <t xml:space="preserve">  司法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</si>
  <si>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</si>
  <si>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</si>
  <si>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</si>
  <si>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</si>
  <si>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法制建设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</si>
  <si>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</si>
  <si>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</si>
  <si>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</si>
  <si>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</si>
  <si>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</si>
  <si>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</si>
  <si>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</si>
  <si>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</si>
  <si>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</si>
  <si>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</si>
  <si>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</si>
  <si>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</si>
  <si>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</si>
  <si>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</si>
  <si>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</si>
  <si>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</si>
  <si>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</si>
  <si>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</si>
  <si>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</si>
  <si>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</si>
  <si>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</si>
  <si>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</si>
  <si>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</si>
  <si>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>科学技术支出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</si>
  <si>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</si>
  <si>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</si>
  <si>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</si>
  <si>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</si>
  <si>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</si>
  <si>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机构运行</t>
  </si>
  <si>
    <t xml:space="preserve">    其他技术研究与开发支出</t>
  </si>
  <si>
    <t xml:space="preserve">  科学技术普及</t>
  </si>
  <si>
    <t xml:space="preserve">    科普活动</t>
  </si>
  <si>
    <t>文化旅游体育与传媒支出</t>
  </si>
  <si>
    <t xml:space="preserve">  文化和旅游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</si>
  <si>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</si>
  <si>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</si>
  <si>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</si>
  <si>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</si>
  <si>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</si>
  <si>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</si>
  <si>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</si>
  <si>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</si>
  <si>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</si>
  <si>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</si>
  <si>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</si>
  <si>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</si>
  <si>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</si>
  <si>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</si>
  <si>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</si>
  <si>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</si>
  <si>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</si>
  <si>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</si>
  <si>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</si>
  <si>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</si>
  <si>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</si>
  <si>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出版发行</t>
  </si>
  <si>
    <t xml:space="preserve">    电影</t>
  </si>
  <si>
    <t xml:space="preserve">  广播电视</t>
  </si>
  <si>
    <t xml:space="preserve">    电视</t>
  </si>
  <si>
    <t xml:space="preserve">    监测监管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</si>
  <si>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</si>
  <si>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</si>
  <si>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</si>
  <si>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</si>
  <si>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</si>
  <si>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</si>
  <si>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</si>
  <si>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</si>
  <si>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</si>
  <si>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</si>
  <si>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</si>
  <si>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</si>
  <si>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</si>
  <si>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</si>
  <si>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</si>
  <si>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</si>
  <si>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</si>
  <si>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</si>
  <si>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</si>
  <si>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</si>
  <si>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</si>
  <si>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</si>
  <si>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其他企业改革发展补助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</si>
  <si>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</si>
  <si>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</si>
  <si>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</si>
  <si>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</si>
  <si>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</si>
  <si>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优抚事业单位支出</t>
  </si>
  <si>
    <t xml:space="preserve">    义务兵优待</t>
  </si>
  <si>
    <t xml:space="preserve">  退役安置</t>
  </si>
  <si>
    <t xml:space="preserve">    退役士兵安置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</si>
  <si>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</si>
  <si>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</si>
  <si>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</si>
  <si>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</si>
  <si>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</si>
  <si>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</si>
  <si>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</si>
  <si>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</si>
  <si>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</si>
  <si>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</si>
  <si>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</si>
  <si>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</si>
  <si>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</si>
  <si>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</si>
  <si>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</si>
  <si>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临时救助</t>
  </si>
  <si>
    <t xml:space="preserve">    流浪乞讨人员救助支出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</si>
  <si>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</si>
  <si>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</si>
  <si>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</si>
  <si>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</si>
  <si>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</si>
  <si>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</si>
  <si>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</si>
  <si>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</si>
  <si>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</si>
  <si>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</si>
  <si>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</si>
  <si>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</si>
  <si>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中医（民族）医院</t>
  </si>
  <si>
    <t xml:space="preserve">    职业病防治医院</t>
  </si>
  <si>
    <t xml:space="preserve">    妇幼保健医院</t>
  </si>
  <si>
    <t xml:space="preserve">    其他公立医院支出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</si>
  <si>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</si>
  <si>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</si>
  <si>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</si>
  <si>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</si>
  <si>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</si>
  <si>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</si>
  <si>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</si>
  <si>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</si>
  <si>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</si>
  <si>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</si>
  <si>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其他公共卫生支出</t>
  </si>
  <si>
    <t xml:space="preserve">  中医药</t>
  </si>
  <si>
    <t xml:space="preserve">    其他中医药支出</t>
  </si>
  <si>
    <t xml:space="preserve">  计划生育事务</t>
  </si>
  <si>
    <t xml:space="preserve">    计划生育机构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</si>
  <si>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</si>
  <si>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</si>
  <si>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</si>
  <si>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</si>
  <si>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</si>
  <si>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</si>
  <si>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</si>
  <si>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</si>
  <si>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</si>
  <si>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</si>
  <si>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</si>
  <si>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</si>
  <si>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</si>
  <si>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老龄卫生健康事务</t>
  </si>
  <si>
    <t xml:space="preserve">    老龄卫生健康事务</t>
  </si>
  <si>
    <t xml:space="preserve">  其他医疗卫生与计划生育支出</t>
  </si>
  <si>
    <t xml:space="preserve">    其他医疗卫生与计划生育支出</t>
  </si>
  <si>
    <t>节能环保支出</t>
  </si>
  <si>
    <t xml:space="preserve">  环境保护管理事务</t>
  </si>
  <si>
    <t xml:space="preserve">    生态环境保护宣传</t>
  </si>
  <si>
    <t xml:space="preserve">    生态环境保护行政许可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</si>
  <si>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</si>
  <si>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</si>
  <si>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</si>
  <si>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</si>
  <si>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</si>
  <si>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</si>
  <si>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</si>
  <si>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</si>
  <si>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污染减排</t>
  </si>
  <si>
    <t xml:space="preserve">    减排专项支出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</si>
  <si>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</si>
  <si>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</si>
  <si>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</si>
  <si>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</si>
  <si>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</si>
  <si>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</si>
  <si>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</si>
  <si>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</si>
  <si>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</si>
  <si>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</si>
  <si>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</si>
  <si>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</si>
  <si>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</si>
  <si>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</si>
  <si>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</si>
  <si>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</si>
  <si>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</si>
  <si>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</si>
  <si>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</si>
  <si>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</si>
  <si>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</si>
  <si>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</si>
  <si>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农村合作经济</t>
  </si>
  <si>
    <t xml:space="preserve">    其他农业农村支出</t>
  </si>
  <si>
    <t xml:space="preserve">  林业和草原</t>
  </si>
  <si>
    <t xml:space="preserve">    林业事业机构</t>
  </si>
  <si>
    <t xml:space="preserve">    森林生态效益补偿</t>
  </si>
  <si>
    <t xml:space="preserve">    执法与监督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</si>
  <si>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</si>
  <si>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</si>
  <si>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</si>
  <si>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</si>
  <si>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</si>
  <si>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水土保持</t>
  </si>
  <si>
    <t xml:space="preserve">    其他水利支出</t>
  </si>
  <si>
    <t xml:space="preserve">  扶贫</t>
  </si>
  <si>
    <t xml:space="preserve">    生产发展</t>
  </si>
  <si>
    <t xml:space="preserve">    扶贫事业机构</t>
  </si>
  <si>
    <t xml:space="preserve">    其他扶贫支出</t>
  </si>
  <si>
    <t xml:space="preserve">  农村综合改革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</si>
  <si>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</si>
  <si>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</si>
  <si>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</si>
  <si>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</si>
  <si>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</si>
  <si>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</si>
  <si>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</si>
  <si>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</si>
  <si>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</si>
  <si>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</si>
  <si>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</si>
  <si>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公路和运输技术标准化建设</t>
  </si>
  <si>
    <t xml:space="preserve">    取消政府还贷二级公路收费专项支出</t>
  </si>
  <si>
    <t xml:space="preserve">  铁路运输</t>
  </si>
  <si>
    <t xml:space="preserve">    行业监管</t>
  </si>
  <si>
    <t xml:space="preserve">    其他铁路运输支出</t>
  </si>
  <si>
    <t xml:space="preserve">  成品油价格改革对交通运输的补贴</t>
  </si>
  <si>
    <t xml:space="preserve">    成品油价格改革补贴其他支出</t>
  </si>
  <si>
    <t xml:space="preserve">  其他交通运输支出</t>
  </si>
  <si>
    <t xml:space="preserve">    其他交通运输支出</t>
  </si>
  <si>
    <t>资源勘探工业信息等支出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</si>
  <si>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</si>
  <si>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</si>
  <si>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</si>
  <si>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</si>
  <si>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</si>
  <si>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</si>
  <si>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</si>
  <si>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</si>
  <si>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</si>
  <si>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  其他商业流通事务支出</t>
  </si>
  <si>
    <t>金融支出</t>
  </si>
  <si>
    <t xml:space="preserve">  金融发展支出</t>
  </si>
  <si>
    <t xml:space="preserve">    其他金融发展支出</t>
  </si>
  <si>
    <t xml:space="preserve">  其他金融支出</t>
  </si>
  <si>
    <t xml:space="preserve">    其他金融支出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</si>
  <si>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</si>
  <si>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</si>
  <si>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</si>
  <si>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</si>
  <si>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</si>
  <si>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地质及矿产资源调查</t>
  </si>
  <si>
    <t xml:space="preserve">    地质勘探与矿产资源管理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</si>
  <si>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</si>
  <si>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</si>
  <si>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</si>
  <si>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</si>
  <si>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>住房保障支出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</si>
  <si>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</si>
  <si>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</si>
  <si>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</si>
  <si>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</si>
  <si>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</si>
  <si>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住房公积金管理</t>
  </si>
  <si>
    <t>粮油物资储备支出</t>
  </si>
  <si>
    <t xml:space="preserve">  粮油事务</t>
  </si>
  <si>
    <t xml:space="preserve">    粮食财务挂账利息补贴</t>
  </si>
  <si>
    <t xml:space="preserve">    粮食风险基金</t>
  </si>
  <si>
    <t xml:space="preserve">    其他粮油事务支出</t>
  </si>
  <si>
    <t>灾害防治及应急管理支出</t>
  </si>
  <si>
    <t xml:space="preserve">  应急管理事务</t>
  </si>
  <si>
    <t xml:space="preserve">    安全监管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</si>
  <si>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</si>
  <si>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</si>
  <si>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</si>
  <si>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</si>
  <si>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</si>
  <si>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</si>
  <si>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</si>
  <si>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</si>
  <si>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</si>
  <si>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其他煤矿安全支出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</si>
  <si>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</si>
  <si>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</si>
  <si>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</si>
  <si>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</si>
  <si>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</si>
  <si>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</si>
  <si>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</si>
  <si>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</si>
  <si>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</si>
  <si>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</si>
  <si>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</si>
  <si>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</si>
  <si>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</si>
  <si>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</si>
  <si>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>转移性支出</t>
  </si>
  <si>
    <t xml:space="preserve">  上解上级支出</t>
  </si>
  <si>
    <t xml:space="preserve">    专项上解支出</t>
  </si>
  <si>
    <t xml:space="preserve">  补助下级支出</t>
  </si>
  <si>
    <t xml:space="preserve"> 2020年市本级一般公共预算支出预算表(政府经济分类）</t>
  </si>
  <si>
    <t xml:space="preserve">（表十）                                                                                                                                                                                            </t>
  </si>
  <si>
    <t>经济分类科目</t>
  </si>
  <si>
    <t>机关工资福利支出</t>
  </si>
  <si>
    <t xml:space="preserve">    工资奖金津补贴</t>
  </si>
  <si>
    <t xml:space="preserve">    社会保障缴费</t>
  </si>
  <si>
    <t xml:space="preserve">    其他工资福利支出</t>
  </si>
  <si>
    <t>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</si>
  <si>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</si>
  <si>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</si>
  <si>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</si>
  <si>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</si>
  <si>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</si>
  <si>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</si>
  <si>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</si>
  <si>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</si>
  <si>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维修（护）费</t>
  </si>
  <si>
    <t xml:space="preserve">    其他商品和服务支出</t>
  </si>
  <si>
    <t>机关资本性支出（一）</t>
  </si>
  <si>
    <t xml:space="preserve">    房屋建筑物构建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</si>
  <si>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</si>
  <si>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</si>
  <si>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</si>
  <si>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</si>
  <si>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</si>
  <si>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</si>
  <si>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>机关资本性支出（二）</t>
  </si>
  <si>
    <t>对事业单位经常性补助</t>
  </si>
  <si>
    <t xml:space="preserve">    工资福利支出</t>
  </si>
  <si>
    <t xml:space="preserve">    商品和服务支出</t>
  </si>
  <si>
    <t xml:space="preserve">    其他对事业单位补助</t>
  </si>
  <si>
    <t>对事业单位资本性补助</t>
  </si>
  <si>
    <t xml:space="preserve">    资本性支出(一)</t>
  </si>
  <si>
    <t xml:space="preserve">    资本性支出(二)</t>
  </si>
  <si>
    <t>对企业补助</t>
  </si>
  <si>
    <t xml:space="preserve">    费用补贴</t>
  </si>
  <si>
    <t xml:space="preserve">    利息补贴</t>
  </si>
  <si>
    <t xml:space="preserve">    其他对企业补助</t>
  </si>
  <si>
    <t>对企业资本性支出</t>
  </si>
  <si>
    <t xml:space="preserve">    对企业资本性支出(一)</t>
  </si>
  <si>
    <t xml:space="preserve">    对企业资本性支出(二)</t>
  </si>
  <si>
    <t>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</si>
  <si>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</si>
  <si>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</si>
  <si>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</si>
  <si>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</si>
  <si>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</si>
  <si>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对社会保障基金补助</t>
  </si>
  <si>
    <t xml:space="preserve">    对社会保险基金补助</t>
  </si>
  <si>
    <t xml:space="preserve">    补充全国社会保障基金</t>
  </si>
  <si>
    <t>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</si>
  <si>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</si>
  <si>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</si>
  <si>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</si>
  <si>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</si>
  <si>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>债务还本支出</t>
  </si>
  <si>
    <t xml:space="preserve">    国内债务还本</t>
  </si>
  <si>
    <t xml:space="preserve">    国外债务还本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</si>
  <si>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</si>
  <si>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</si>
  <si>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</si>
  <si>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</si>
  <si>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>预备费及预留</t>
  </si>
  <si>
    <t xml:space="preserve">    预留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</si>
  <si>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</si>
  <si>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</si>
  <si>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</si>
  <si>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2020年市本级一般公共预算基本支出预算表
(政府经济分类）</t>
  </si>
  <si>
    <t>（表十一）                                              单位：万元</t>
  </si>
  <si>
    <t>合    计</t>
  </si>
  <si>
    <t>2020年市本级“三公”经费支出预算表</t>
  </si>
  <si>
    <t xml:space="preserve">（表十二） </t>
  </si>
  <si>
    <r>
      <rPr>
        <b/>
        <sz val="12"/>
        <color indexed="8"/>
        <rFont val="宋体"/>
        <charset val="134"/>
      </rPr>
      <t>项</t>
    </r>
    <r>
      <rPr>
        <b/>
        <sz val="12"/>
        <color indexed="8"/>
        <rFont val="Times New Roman"/>
        <family val="1"/>
        <charset val="134"/>
      </rPr>
      <t xml:space="preserve">          </t>
    </r>
    <r>
      <rPr>
        <b/>
        <sz val="12"/>
        <color indexed="8"/>
        <rFont val="宋体"/>
        <charset val="134"/>
      </rPr>
      <t>目</t>
    </r>
  </si>
  <si>
    <t>2019年预算数</t>
  </si>
  <si>
    <t>2020年预算数
比2019年预算数±%</t>
  </si>
  <si>
    <t>因公出国（境）费</t>
  </si>
  <si>
    <t>公务用车购置费</t>
  </si>
  <si>
    <t>公务用车运行</t>
  </si>
  <si>
    <t>公务接待费</t>
  </si>
  <si>
    <t>总  计</t>
  </si>
  <si>
    <t>2020年一般公共预算专项转移支付预算表</t>
  </si>
  <si>
    <t>（表十三）</t>
  </si>
  <si>
    <t>分项目</t>
  </si>
  <si>
    <t>全市</t>
  </si>
  <si>
    <t>市级</t>
  </si>
  <si>
    <t>耀州</t>
  </si>
  <si>
    <t>宜君</t>
  </si>
  <si>
    <t>印台</t>
  </si>
  <si>
    <t>王益</t>
  </si>
  <si>
    <t>新区</t>
  </si>
  <si>
    <t>合计</t>
  </si>
  <si>
    <t xml:space="preserve">  一、一般公共服务支出</t>
  </si>
  <si>
    <t>人大事务</t>
  </si>
  <si>
    <t>政协事务</t>
  </si>
  <si>
    <t>发展与改革事务</t>
  </si>
  <si>
    <t>财政事务</t>
  </si>
  <si>
    <t>审计事务</t>
  </si>
  <si>
    <t>人力资源事务</t>
  </si>
  <si>
    <t>商贸事务</t>
  </si>
  <si>
    <t>知识产权事务</t>
  </si>
  <si>
    <t>民族事务</t>
  </si>
  <si>
    <t>档案事务</t>
  </si>
  <si>
    <t>群众团体事务</t>
  </si>
  <si>
    <t>市场监督管理事务</t>
  </si>
  <si>
    <t>其他一般公共服务支出</t>
  </si>
  <si>
    <t xml:space="preserve">  二、国防支出</t>
  </si>
  <si>
    <t>国防动员</t>
  </si>
  <si>
    <t>其他国防支出</t>
  </si>
  <si>
    <t xml:space="preserve">  三、公共安全支出</t>
  </si>
  <si>
    <t>公安</t>
  </si>
  <si>
    <t>司法</t>
  </si>
  <si>
    <t>其他公共安全支出</t>
  </si>
  <si>
    <t xml:space="preserve">  四、教育支出</t>
  </si>
  <si>
    <t>普通教育</t>
  </si>
  <si>
    <t>职业教育</t>
  </si>
  <si>
    <t>特殊教育</t>
  </si>
  <si>
    <t>进修及培训</t>
  </si>
  <si>
    <t>教育费附加安排的支出</t>
  </si>
  <si>
    <t>其他教育支出</t>
  </si>
  <si>
    <t xml:space="preserve">  五、科学技术支出</t>
  </si>
  <si>
    <t>技术研究与开发</t>
  </si>
  <si>
    <t>科学技术普及</t>
  </si>
  <si>
    <t xml:space="preserve">  六、文化旅游体育与传媒支出</t>
  </si>
  <si>
    <t>文化和旅游</t>
  </si>
  <si>
    <t>文物</t>
  </si>
  <si>
    <t>体育</t>
  </si>
  <si>
    <t>新闻出版电影</t>
  </si>
  <si>
    <t>其他文化体育与传媒支出</t>
  </si>
  <si>
    <t xml:space="preserve">  七、社会保障和就业支出</t>
  </si>
  <si>
    <t>人力资源和社会保障管理事务</t>
  </si>
  <si>
    <t>民政管理事务</t>
  </si>
  <si>
    <t>行政事业单位离退休</t>
  </si>
  <si>
    <t>就业补助</t>
  </si>
  <si>
    <t>抚恤</t>
  </si>
  <si>
    <t>退役安置</t>
  </si>
  <si>
    <t>社会福利</t>
  </si>
  <si>
    <t>残疾人事业</t>
  </si>
  <si>
    <t>最低生活保障</t>
  </si>
  <si>
    <t>临时救助</t>
  </si>
  <si>
    <t>特困人员救助供养</t>
  </si>
  <si>
    <t>财政对基本养老保险基金的补助</t>
  </si>
  <si>
    <t>其他社会保障和就业支出</t>
  </si>
  <si>
    <t xml:space="preserve">  八、卫生健康支出</t>
  </si>
  <si>
    <t>公立医院</t>
  </si>
  <si>
    <t>基层医疗卫生机构</t>
  </si>
  <si>
    <t>公共卫生</t>
  </si>
  <si>
    <t>中医药</t>
  </si>
  <si>
    <t>计划生育事务</t>
  </si>
  <si>
    <t>财政对基本医疗保险基金的补助</t>
  </si>
  <si>
    <t>医疗救助</t>
  </si>
  <si>
    <t>优抚对象医疗</t>
  </si>
  <si>
    <t>其他卫生健康支出</t>
  </si>
  <si>
    <t xml:space="preserve">  九、节能环保支出</t>
  </si>
  <si>
    <t>污染防治</t>
  </si>
  <si>
    <t>自然生态保护</t>
  </si>
  <si>
    <t>天然林保护</t>
  </si>
  <si>
    <t>退耕还林</t>
  </si>
  <si>
    <t>污染减排</t>
  </si>
  <si>
    <t>循环经济</t>
  </si>
  <si>
    <t>其他节能环保支出</t>
  </si>
  <si>
    <t xml:space="preserve">  十、城乡社区支出</t>
  </si>
  <si>
    <t>城乡社区管理事务</t>
  </si>
  <si>
    <t>城乡社区公共设施</t>
  </si>
  <si>
    <t>城乡社区环境卫生</t>
  </si>
  <si>
    <t>其他城乡社区支出</t>
  </si>
  <si>
    <t xml:space="preserve">  十一、农林水支出</t>
  </si>
  <si>
    <t>农业农村</t>
  </si>
  <si>
    <t>林业和草原</t>
  </si>
  <si>
    <t>水利</t>
  </si>
  <si>
    <t>扶贫</t>
  </si>
  <si>
    <t>农业综合开发</t>
  </si>
  <si>
    <t>农村综合改革</t>
  </si>
  <si>
    <t>普惠金融发展支出</t>
  </si>
  <si>
    <t>其他农林水支出</t>
  </si>
  <si>
    <t xml:space="preserve">  十二、交通运输支出</t>
  </si>
  <si>
    <t>公路水路运输</t>
  </si>
  <si>
    <t>成品油价格改革对交通运输的补贴</t>
  </si>
  <si>
    <t xml:space="preserve">  十三、资源勘探信息等支出</t>
  </si>
  <si>
    <t>制造业</t>
  </si>
  <si>
    <t>工业和信息产业监督</t>
  </si>
  <si>
    <t>国有资产监管</t>
  </si>
  <si>
    <t>支持中小企业发展和管理支出</t>
  </si>
  <si>
    <t>其他资源勘探信息等支出</t>
  </si>
  <si>
    <t xml:space="preserve">  十四、商业服务业等支出</t>
  </si>
  <si>
    <t>商业流通事务</t>
  </si>
  <si>
    <t>涉外发展服务支出</t>
  </si>
  <si>
    <t>其他商业服务业等支出</t>
  </si>
  <si>
    <t xml:space="preserve">  十五、金融支出</t>
  </si>
  <si>
    <t>金融发展支出</t>
  </si>
  <si>
    <t>其他金融支出</t>
  </si>
  <si>
    <t xml:space="preserve">  十六、自然资源海洋气象等支出</t>
  </si>
  <si>
    <t>自然资源事务</t>
  </si>
  <si>
    <t>其他自然资源海洋气象等支出</t>
  </si>
  <si>
    <t xml:space="preserve">  十七、住房保障支出</t>
  </si>
  <si>
    <t>保障性安居工程支出</t>
  </si>
  <si>
    <t xml:space="preserve">  十八、粮油物资储备支出</t>
  </si>
  <si>
    <t>粮油事务</t>
  </si>
  <si>
    <t xml:space="preserve">  十九、灾害防治及应急管理支出</t>
  </si>
  <si>
    <t>其他灾害防治及应急管理支出</t>
  </si>
  <si>
    <t xml:space="preserve">  二十、其他支出其他支出</t>
  </si>
  <si>
    <t>2019年全市政府性基金收入执行情况表</t>
  </si>
  <si>
    <t>（表十四）</t>
  </si>
  <si>
    <t>2019年执行数
占预算数%</t>
  </si>
  <si>
    <t>2019年执行数
比上年决算数</t>
  </si>
  <si>
    <t>一、国有土地使用权出让收入</t>
  </si>
  <si>
    <t>二、城市公用事业附加收入</t>
  </si>
  <si>
    <t>三、国有土地收益基金收入</t>
  </si>
  <si>
    <t>四、农业土地开发资金收入</t>
  </si>
  <si>
    <t>五、城市基础设施配套费收入</t>
  </si>
  <si>
    <t>六、污水处理费收入</t>
  </si>
  <si>
    <t>七、散装水泥专项资金收入</t>
  </si>
  <si>
    <t>八、新型墙体材料专项基金收入</t>
  </si>
  <si>
    <t>九、彩票发行机构和彩票销售机构业务费用</t>
  </si>
  <si>
    <t>十、彩票公益金收入</t>
  </si>
  <si>
    <t>十一、其他政府性基金收入</t>
  </si>
  <si>
    <t>2019年全市政府性基金支出执行情况表</t>
  </si>
  <si>
    <t>（表十五）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</si>
  <si>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</si>
  <si>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</si>
  <si>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</si>
  <si>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</si>
  <si>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</si>
  <si>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六、资源勘探信息等支出</t>
  </si>
  <si>
    <t>七、商业服务业等支出</t>
  </si>
  <si>
    <t>八、债务付息支出</t>
  </si>
  <si>
    <t>九、其他支出</t>
  </si>
  <si>
    <t xml:space="preserve">    彩票发行销售机构业务费支出</t>
  </si>
  <si>
    <t xml:space="preserve">    彩票公益金支出</t>
  </si>
  <si>
    <t xml:space="preserve">    其他政府性基金支出</t>
  </si>
  <si>
    <t>2019年市本级政府性基金收入执行情况表</t>
  </si>
  <si>
    <t>（表十六）</t>
  </si>
  <si>
    <t>2019年市本级政府性基金支出执行情况表</t>
  </si>
  <si>
    <t>（表十七）</t>
  </si>
  <si>
    <t>2020年全市政府性基金收入预算表</t>
  </si>
  <si>
    <t>（表十八）</t>
  </si>
  <si>
    <t xml:space="preserve"> 2020年预算数
比上年预算数</t>
  </si>
  <si>
    <t xml:space="preserve">  政府性基金转移收入</t>
  </si>
  <si>
    <t xml:space="preserve">    政府性基金补助收入</t>
  </si>
  <si>
    <t>2020年全市政府性基金支出预算表</t>
  </si>
  <si>
    <t>（表十九）</t>
  </si>
  <si>
    <t>项        目</t>
  </si>
  <si>
    <t>2020年预算数
比上年预算数</t>
  </si>
  <si>
    <t>一、社会保障和就业支出</t>
  </si>
  <si>
    <t>二、城乡社区支出</t>
  </si>
  <si>
    <t>三、资源勘探信息等支出</t>
  </si>
  <si>
    <t>四、商业服务业等支出</t>
  </si>
  <si>
    <t>五、其他支出</t>
  </si>
  <si>
    <t>六、债务付息支出</t>
  </si>
  <si>
    <t xml:space="preserve">  调出资金</t>
  </si>
  <si>
    <t>2020年市本级政府性基金收入预算表</t>
  </si>
  <si>
    <t>（表二十）</t>
  </si>
  <si>
    <t>2020年市本级政府性基金支出预算表</t>
  </si>
  <si>
    <t>（表二十一）</t>
  </si>
  <si>
    <t xml:space="preserve">    大中型水库移民后期扶持基金支出</t>
  </si>
  <si>
    <t xml:space="preserve">        移民补助（大中型水库移民后期扶持基金支出）</t>
  </si>
  <si>
    <t xml:space="preserve">    国有土地使用权出让收入及对应专项债务收入安排的支出</t>
  </si>
  <si>
    <t xml:space="preserve">        土地开发支出</t>
  </si>
  <si>
    <t xml:space="preserve">        棚户区改造支出</t>
  </si>
  <si>
    <t xml:space="preserve">    城市公用事业附加及对应专项债务收入安排的支出</t>
  </si>
  <si>
    <t xml:space="preserve">        其他城市公用事业附加安排的支出</t>
  </si>
  <si>
    <t xml:space="preserve">    城市基础设施配套费及对应专项债务收入安排的支出</t>
  </si>
  <si>
    <t xml:space="preserve">        城市公共设施</t>
  </si>
  <si>
    <t xml:space="preserve">    污水处理费收入及对应专项债务收入安排的支出</t>
  </si>
  <si>
    <t xml:space="preserve">        污水处理设施建设和运营</t>
  </si>
  <si>
    <t xml:space="preserve">        代征手续费</t>
  </si>
  <si>
    <t xml:space="preserve">        其他污水处理费安排的支出</t>
  </si>
  <si>
    <t xml:space="preserve">    新型墙体材料专项基金及对应专项债务收入安排的支出</t>
  </si>
  <si>
    <t xml:space="preserve">        其他新型墙体材料专项基金支出</t>
  </si>
  <si>
    <t>四、其他支出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</si>
  <si>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</si>
  <si>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</si>
  <si>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  彩票市场调控资金支出</t>
  </si>
  <si>
    <t xml:space="preserve">        福利彩票销售机构的业务费支出</t>
  </si>
  <si>
    <t xml:space="preserve">    彩票公益金及对应专项债务收入安排的支出</t>
  </si>
  <si>
    <t xml:space="preserve">        用于社会福利的彩票公益金支出</t>
  </si>
  <si>
    <t xml:space="preserve">        用于体育事业的彩票公益金支出</t>
  </si>
  <si>
    <t xml:space="preserve">        用于城乡医疗救助的彩票公益金支出</t>
  </si>
  <si>
    <t xml:space="preserve">        用于红十字事业的彩票公益金支出</t>
  </si>
  <si>
    <t xml:space="preserve">        用于残疾人事业的彩票公益金支出</t>
  </si>
  <si>
    <t xml:space="preserve">    支出合计</t>
  </si>
  <si>
    <t xml:space="preserve">    政府性基金转移支付</t>
  </si>
  <si>
    <t xml:space="preserve">        政府性基金补助支出</t>
  </si>
  <si>
    <t xml:space="preserve">        政府性基金预算调出资金</t>
  </si>
  <si>
    <t xml:space="preserve">    支出总计</t>
  </si>
  <si>
    <t>2020年政府性基金专项转移支付预算表</t>
  </si>
  <si>
    <t>（表二十二）</t>
  </si>
  <si>
    <t>本级</t>
  </si>
  <si>
    <t xml:space="preserve">       移民补助（大中型水库移民后期扶持基金支出）</t>
  </si>
  <si>
    <t>2019年市本级国有资本经营预算收入执行情况表</t>
  </si>
  <si>
    <t>（表二十三）</t>
  </si>
  <si>
    <t>完成预算%</t>
  </si>
  <si>
    <t>利润收入</t>
  </si>
  <si>
    <t>股利、股息收入</t>
  </si>
  <si>
    <t>其他国有资本经营预算收入</t>
  </si>
  <si>
    <t xml:space="preserve">   上级补助收入</t>
  </si>
  <si>
    <t>2019年市本级国有资本经营预算支出执行情况表</t>
  </si>
  <si>
    <t>（表二十四）</t>
  </si>
  <si>
    <t>解决历史遗留问题及改革成本支出</t>
  </si>
  <si>
    <t>国有企业资本金注入</t>
  </si>
  <si>
    <t>其他国有资本经营预算支出</t>
  </si>
  <si>
    <t xml:space="preserve">    结转下年支出</t>
  </si>
  <si>
    <t>2020年市本级国有资本经营收入预算表</t>
  </si>
  <si>
    <t>（表二十五）</t>
  </si>
  <si>
    <t>预算数</t>
  </si>
  <si>
    <t>　中省补助收入</t>
  </si>
  <si>
    <t>2020年市本级国有资本经营专项转移支付支出预算表</t>
  </si>
  <si>
    <t>（表二十六）</t>
  </si>
  <si>
    <t xml:space="preserve">国有资本经营预算支出 </t>
  </si>
  <si>
    <t xml:space="preserve">    解决历史遗留问题及改革成本支出</t>
  </si>
  <si>
    <t xml:space="preserve">       “三供一业”移交补助支出</t>
  </si>
  <si>
    <t>2020年市本级国有资本经营支出预算表</t>
  </si>
  <si>
    <t>（表二十七）</t>
  </si>
  <si>
    <t xml:space="preserve">      “三供一业”移交补助支出</t>
  </si>
  <si>
    <t xml:space="preserve">    国有企业资本金注入</t>
  </si>
  <si>
    <t xml:space="preserve">       其他国有企业资本金注入</t>
  </si>
  <si>
    <t xml:space="preserve">    其他国有资本经营预算支出</t>
  </si>
  <si>
    <t xml:space="preserve">       其他国有资本经营预算支出</t>
  </si>
  <si>
    <t>本年支出合计</t>
  </si>
  <si>
    <t>2019年全市社会保险基金收支执行情况表</t>
  </si>
  <si>
    <t>（表二十八）</t>
  </si>
  <si>
    <t>上年结余</t>
  </si>
  <si>
    <t>收入</t>
  </si>
  <si>
    <t>支出</t>
  </si>
  <si>
    <t>累计结余</t>
  </si>
  <si>
    <t>执行数</t>
  </si>
  <si>
    <t>一、城乡居民基本养老保险基金</t>
  </si>
  <si>
    <t>二、机关事业单位基本养老保险基金</t>
  </si>
  <si>
    <t>三、城镇职工基本医疗保险基金</t>
  </si>
  <si>
    <t>四、城乡居民基本医疗保险基金</t>
  </si>
  <si>
    <t>五、工伤保险基金</t>
  </si>
  <si>
    <t>六、失业保险基金</t>
  </si>
  <si>
    <t>七、生育保险基金</t>
  </si>
  <si>
    <t>2020年全市社会保险基金收入预算表</t>
  </si>
  <si>
    <t>（表二十九）</t>
  </si>
  <si>
    <t>三、城镇职工基本医疗保险(含生育保险)基金</t>
  </si>
  <si>
    <t>2020年起，生育保险基金并入城镇职工基本医疗保险基金。</t>
  </si>
  <si>
    <t xml:space="preserve">  动用上年结余</t>
  </si>
  <si>
    <t>2020年全市社会保险基金支出预算表</t>
  </si>
  <si>
    <t>（表三十）</t>
  </si>
  <si>
    <t>2019年底政府性债务余额情况表</t>
  </si>
  <si>
    <t>（表三十一）</t>
  </si>
  <si>
    <t>区  域</t>
  </si>
  <si>
    <t>政府债务限额</t>
  </si>
  <si>
    <t>政府性债务合计</t>
  </si>
  <si>
    <t>政府债务</t>
  </si>
  <si>
    <t>政府或有债务</t>
  </si>
  <si>
    <t>小计</t>
  </si>
  <si>
    <t>一般债务</t>
  </si>
  <si>
    <t>专项债务</t>
  </si>
  <si>
    <t>全  市</t>
  </si>
  <si>
    <t>新  区</t>
  </si>
  <si>
    <t>耀州区</t>
  </si>
  <si>
    <t>王益区</t>
  </si>
  <si>
    <t>印台区</t>
  </si>
  <si>
    <t>宜君县</t>
  </si>
  <si>
    <t>2019年政府一般债务限额和余额情况表</t>
  </si>
  <si>
    <t>（表三十二）</t>
  </si>
  <si>
    <t>一般债务限额</t>
  </si>
  <si>
    <t>一般债务余额</t>
  </si>
  <si>
    <r>
      <rPr>
        <sz val="11"/>
        <rFont val="宋体"/>
        <charset val="134"/>
      </rPr>
      <t xml:space="preserve">全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市</t>
    </r>
  </si>
  <si>
    <t>2019年政府专项债务限额和余额情况表</t>
  </si>
  <si>
    <t>（表三十三）</t>
  </si>
  <si>
    <t>专项债务限额</t>
  </si>
  <si>
    <t>专项债务余额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</si>
</sst>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_頀"/>
    <numFmt numFmtId="41" formatCode="_ * #,##0_ ;_ * \-#,##0_ ;_ * &quot;-&quot;_ ;_ @_ "/>
    <numFmt numFmtId="177" formatCode="#,##0_ ;[Red]\-#,##0\ "/>
    <numFmt numFmtId="42" formatCode="_ &quot;￥&quot;* #,##0_ ;_ &quot;￥&quot;* \-#,##0_ ;_ &quot;￥&quot;* &quot;-&quot;_ ;_ @_ "/>
    <numFmt numFmtId="178" formatCode="#,##0_);[Red]\(#,##0\)"/>
    <numFmt numFmtId="179" formatCode="#,##0_ "/>
    <numFmt numFmtId="180" formatCode="0_);[Red]\(0\)"/>
    <numFmt numFmtId="181" formatCode="0_ "/>
    <numFmt numFmtId="182" formatCode="0.00_ "/>
    <numFmt numFmtId="183" formatCode="0.0%"/>
    <numFmt numFmtId="184" formatCode="0;_"/>
    <numFmt numFmtId="185" formatCode="0.0"/>
  </numFmts>
  <fonts count="63"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方正小标宋简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黑体"/>
      <charset val="134"/>
    </font>
    <font>
      <sz val="18"/>
      <color indexed="8"/>
      <name val="方正小标宋简体"/>
      <charset val="134"/>
    </font>
    <font>
      <sz val="11"/>
      <color indexed="8"/>
      <name val="方正新书宋简体"/>
      <charset val="134"/>
    </font>
    <font>
      <b/>
      <sz val="11"/>
      <color indexed="8"/>
      <name val="方正新书宋简体"/>
      <charset val="134"/>
    </font>
    <font>
      <sz val="11"/>
      <name val="方正新书宋简体"/>
      <charset val="134"/>
    </font>
    <font>
      <b/>
      <sz val="11"/>
      <name val="方正新书宋简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方正小标宋简体"/>
      <charset val="134"/>
    </font>
    <font>
      <sz val="12"/>
      <name val="黑体"/>
      <charset val="134"/>
    </font>
    <font>
      <sz val="11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方正新书宋简体"/>
      <charset val="134"/>
    </font>
    <font>
      <b/>
      <sz val="10"/>
      <color indexed="8"/>
      <name val="方正新书宋简体"/>
      <charset val="134"/>
    </font>
    <font>
      <sz val="10"/>
      <color indexed="8"/>
      <name val="方正新书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color indexed="8"/>
      <name val="方正小标宋简体"/>
      <charset val="134"/>
    </font>
    <font>
      <sz val="10"/>
      <color indexed="8"/>
      <name val="Helv"/>
      <family val="2"/>
      <charset val="134"/>
    </font>
    <font>
      <sz val="11"/>
      <color indexed="8"/>
      <name val="Helv"/>
      <family val="2"/>
      <charset val="134"/>
    </font>
    <font>
      <b/>
      <sz val="10"/>
      <color indexed="8"/>
      <name val="Helv"/>
      <family val="2"/>
      <charset val="134"/>
    </font>
    <font>
      <sz val="10"/>
      <name val="方正小标宋简体"/>
      <charset val="134"/>
    </font>
    <font>
      <sz val="10"/>
      <name val="Helv"/>
      <family val="2"/>
      <charset val="134"/>
    </font>
    <font>
      <b/>
      <sz val="10"/>
      <name val="Helv"/>
      <family val="2"/>
      <charset val="134"/>
    </font>
    <font>
      <b/>
      <sz val="10"/>
      <name val="方正新书宋简体"/>
      <charset val="134"/>
    </font>
    <font>
      <sz val="10"/>
      <name val="方正新书宋简体"/>
      <charset val="134"/>
    </font>
    <font>
      <sz val="12"/>
      <color indexed="10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4"/>
      <name val="黑体"/>
      <charset val="134"/>
    </font>
    <font>
      <sz val="15"/>
      <name val="黑体"/>
      <charset val="134"/>
    </font>
    <font>
      <sz val="22"/>
      <name val="方正小标宋_GBK"/>
      <charset val="134"/>
    </font>
    <font>
      <sz val="26"/>
      <name val="方正小标宋_GBK"/>
      <charset val="134"/>
    </font>
    <font>
      <sz val="16"/>
      <name val="黑体"/>
      <charset val="134"/>
    </font>
    <font>
      <b/>
      <sz val="18"/>
      <name val="黑体"/>
      <charset val="134"/>
    </font>
    <font>
      <b/>
      <sz val="12"/>
      <color indexed="8"/>
      <name val="Times New Roman"/>
      <family val="1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2">
    <xf numFmtId="0" fontId="0" fillId="0" borderId="0">
      <alignment vertical="center"/>
    </xf>
    <xf numFmtId="0" fontId="2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0" borderId="0" applyBorder="0">
      <alignment vertical="center"/>
    </xf>
    <xf numFmtId="0" fontId="7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>
      <alignment vertical="center"/>
    </xf>
    <xf numFmtId="0" fontId="9" fillId="2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9" applyNumberFormat="0" applyFill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0" fillId="16" borderId="14" applyNumberFormat="0" applyFont="0" applyAlignment="0" applyProtection="0">
      <alignment vertical="center"/>
    </xf>
  </cellStyleXfs>
  <cellXfs count="539">
    <xf numFmtId="0" fontId="0" fillId="0" borderId="0" xfId="0" applyFont="1" applyAlignme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20" fillId="0" borderId="0" xfId="61" applyFont="1" applyAlignment="1">
      <alignment horizontal="center" vertical="center"/>
    </xf>
    <xf numFmtId="0" fontId="4" fillId="0" borderId="0" xfId="61" applyFont="1" applyAlignment="1" applyProtection="1">
      <alignment vertical="center"/>
      <protection locked="0"/>
    </xf>
    <xf numFmtId="0" fontId="0" fillId="0" borderId="0" xfId="64" applyFont="1" applyBorder="1" applyAlignment="1">
      <alignment vertical="center"/>
    </xf>
    <xf numFmtId="0" fontId="4" fillId="0" borderId="0" xfId="61" applyFont="1" applyAlignment="1" applyProtection="1">
      <alignment horizontal="right" vertical="center"/>
      <protection locked="0"/>
    </xf>
    <xf numFmtId="0" fontId="21" fillId="0" borderId="1" xfId="64" applyFont="1" applyBorder="1" applyAlignment="1">
      <alignment horizontal="center" vertical="center" wrapText="1"/>
    </xf>
    <xf numFmtId="0" fontId="4" fillId="2" borderId="1" xfId="64" applyFont="1" applyFill="1" applyBorder="1" applyAlignment="1">
      <alignment horizontal="center" vertical="center"/>
    </xf>
    <xf numFmtId="178" fontId="21" fillId="2" borderId="1" xfId="64" applyNumberFormat="1" applyFont="1" applyFill="1" applyBorder="1" applyAlignment="1">
      <alignment horizontal="center" vertical="center"/>
    </xf>
    <xf numFmtId="180" fontId="4" fillId="0" borderId="1" xfId="64" applyNumberFormat="1" applyFont="1" applyBorder="1" applyAlignment="1">
      <alignment vertical="center"/>
    </xf>
    <xf numFmtId="0" fontId="4" fillId="0" borderId="1" xfId="64" applyFont="1" applyBorder="1" applyAlignment="1">
      <alignment horizontal="center" vertical="center"/>
    </xf>
    <xf numFmtId="178" fontId="4" fillId="0" borderId="1" xfId="64" applyNumberFormat="1" applyFont="1" applyBorder="1" applyAlignment="1">
      <alignment vertical="center"/>
    </xf>
    <xf numFmtId="178" fontId="4" fillId="0" borderId="1" xfId="64" applyNumberFormat="1" applyFont="1" applyBorder="1" applyAlignment="1">
      <alignment horizontal="right" vertical="center"/>
    </xf>
    <xf numFmtId="0" fontId="20" fillId="0" borderId="0" xfId="60" applyFont="1" applyFill="1" applyAlignment="1">
      <alignment vertical="center"/>
    </xf>
    <xf numFmtId="0" fontId="4" fillId="0" borderId="0" xfId="60" applyFont="1" applyFill="1" applyAlignment="1">
      <alignment vertical="center"/>
    </xf>
    <xf numFmtId="0" fontId="4" fillId="0" borderId="0" xfId="60" applyFont="1" applyFill="1" applyAlignment="1">
      <alignment horizontal="center" vertical="center"/>
    </xf>
    <xf numFmtId="0" fontId="20" fillId="0" borderId="0" xfId="62" applyFont="1" applyFill="1" applyAlignment="1">
      <alignment horizontal="center" vertical="center"/>
    </xf>
    <xf numFmtId="0" fontId="4" fillId="0" borderId="0" xfId="62" applyFont="1" applyFill="1" applyAlignment="1" applyProtection="1">
      <alignment vertical="center"/>
      <protection locked="0"/>
    </xf>
    <xf numFmtId="0" fontId="4" fillId="0" borderId="0" xfId="60" applyFont="1" applyFill="1" applyBorder="1" applyAlignment="1">
      <alignment vertical="center"/>
    </xf>
    <xf numFmtId="0" fontId="4" fillId="0" borderId="0" xfId="60" applyFont="1" applyFill="1" applyAlignment="1">
      <alignment horizontal="right" vertical="center"/>
    </xf>
    <xf numFmtId="0" fontId="21" fillId="0" borderId="1" xfId="60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/>
    </xf>
    <xf numFmtId="179" fontId="21" fillId="2" borderId="1" xfId="6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9" fontId="4" fillId="2" borderId="1" xfId="60" applyNumberFormat="1" applyFont="1" applyFill="1" applyBorder="1" applyAlignment="1">
      <alignment horizontal="right" vertical="center"/>
    </xf>
    <xf numFmtId="179" fontId="22" fillId="2" borderId="1" xfId="59" applyNumberFormat="1" applyFont="1" applyFill="1" applyBorder="1" applyAlignment="1">
      <alignment horizontal="right" vertical="center" wrapText="1"/>
    </xf>
    <xf numFmtId="179" fontId="4" fillId="0" borderId="1" xfId="60" applyNumberFormat="1" applyFont="1" applyFill="1" applyBorder="1" applyAlignment="1">
      <alignment horizontal="right" vertical="center"/>
    </xf>
    <xf numFmtId="0" fontId="20" fillId="0" borderId="0" xfId="59" applyFont="1" applyAlignment="1">
      <alignment vertical="center"/>
    </xf>
    <xf numFmtId="0" fontId="4" fillId="0" borderId="0" xfId="59" applyFont="1" applyAlignment="1">
      <alignment vertical="center"/>
    </xf>
    <xf numFmtId="0" fontId="20" fillId="0" borderId="0" xfId="59" applyFont="1" applyAlignment="1">
      <alignment horizontal="center" vertical="center"/>
    </xf>
    <xf numFmtId="0" fontId="4" fillId="0" borderId="0" xfId="59" applyFont="1" applyAlignment="1" applyProtection="1">
      <alignment vertical="center"/>
      <protection locked="0"/>
    </xf>
    <xf numFmtId="0" fontId="4" fillId="0" borderId="0" xfId="59" applyFont="1" applyAlignment="1" applyProtection="1">
      <alignment horizontal="right" vertical="center"/>
      <protection locked="0"/>
    </xf>
    <xf numFmtId="0" fontId="21" fillId="0" borderId="0" xfId="59" applyFont="1" applyAlignment="1">
      <alignment vertical="center" wrapText="1"/>
    </xf>
    <xf numFmtId="0" fontId="23" fillId="0" borderId="1" xfId="59" applyFont="1" applyBorder="1" applyAlignment="1">
      <alignment horizontal="center" vertical="center"/>
    </xf>
    <xf numFmtId="0" fontId="0" fillId="0" borderId="1" xfId="59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180" fontId="4" fillId="0" borderId="1" xfId="0" applyNumberFormat="1" applyFont="1" applyFill="1" applyBorder="1" applyAlignment="1">
      <alignment vertical="center" wrapText="1"/>
    </xf>
    <xf numFmtId="0" fontId="23" fillId="2" borderId="1" xfId="59" applyFont="1" applyFill="1" applyBorder="1" applyAlignment="1">
      <alignment horizontal="center" vertical="center"/>
    </xf>
    <xf numFmtId="178" fontId="23" fillId="2" borderId="1" xfId="59" applyNumberFormat="1" applyFont="1" applyFill="1" applyBorder="1" applyAlignment="1">
      <alignment horizontal="center" vertical="center"/>
    </xf>
    <xf numFmtId="180" fontId="23" fillId="2" borderId="1" xfId="59" applyNumberFormat="1" applyFont="1" applyFill="1" applyBorder="1" applyAlignment="1">
      <alignment horizontal="center" vertical="center"/>
    </xf>
    <xf numFmtId="0" fontId="0" fillId="0" borderId="0" xfId="59" applyFont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4" fillId="0" borderId="0" xfId="59" applyFont="1" applyBorder="1" applyAlignment="1">
      <alignment horizontal="right" vertical="center"/>
    </xf>
    <xf numFmtId="178" fontId="0" fillId="0" borderId="1" xfId="59" applyNumberFormat="1" applyFont="1" applyFill="1" applyBorder="1" applyAlignment="1">
      <alignment horizontal="right" vertical="center"/>
    </xf>
    <xf numFmtId="178" fontId="0" fillId="0" borderId="1" xfId="59" applyNumberFormat="1" applyFont="1" applyBorder="1" applyAlignment="1">
      <alignment horizontal="right" vertical="center"/>
    </xf>
    <xf numFmtId="178" fontId="0" fillId="2" borderId="1" xfId="59" applyNumberFormat="1" applyFont="1" applyFill="1" applyBorder="1" applyAlignment="1">
      <alignment horizontal="right" vertical="center"/>
    </xf>
    <xf numFmtId="181" fontId="4" fillId="0" borderId="0" xfId="59" applyNumberFormat="1" applyFont="1" applyAlignment="1">
      <alignment vertical="center"/>
    </xf>
    <xf numFmtId="180" fontId="4" fillId="0" borderId="0" xfId="59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79" fontId="27" fillId="2" borderId="1" xfId="0" applyNumberFormat="1" applyFont="1" applyFill="1" applyBorder="1" applyAlignment="1">
      <alignment horizontal="right" vertical="center" wrapText="1"/>
    </xf>
    <xf numFmtId="179" fontId="26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179" fontId="26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179" fontId="27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29" fillId="0" borderId="1" xfId="0" applyFont="1" applyBorder="1" applyAlignment="1">
      <alignment horizontal="center" vertical="center" wrapText="1"/>
    </xf>
    <xf numFmtId="179" fontId="2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82" fontId="0" fillId="0" borderId="1" xfId="59" applyNumberFormat="1" applyFont="1" applyBorder="1" applyAlignment="1">
      <alignment horizontal="left" vertical="center" wrapText="1"/>
    </xf>
    <xf numFmtId="179" fontId="0" fillId="0" borderId="1" xfId="0" applyNumberFormat="1" applyFont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79" fontId="2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79" fontId="30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179" fontId="30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179" fontId="23" fillId="0" borderId="1" xfId="0" applyNumberFormat="1" applyFont="1" applyBorder="1" applyAlignment="1">
      <alignment horizontal="center" vertical="center"/>
    </xf>
    <xf numFmtId="0" fontId="21" fillId="0" borderId="0" xfId="59" applyFont="1" applyAlignment="1">
      <alignment vertical="center"/>
    </xf>
    <xf numFmtId="0" fontId="4" fillId="0" borderId="0" xfId="59" applyFont="1" applyFill="1" applyAlignment="1">
      <alignment vertical="center"/>
    </xf>
    <xf numFmtId="0" fontId="21" fillId="0" borderId="1" xfId="59" applyFont="1" applyBorder="1" applyAlignment="1">
      <alignment horizontal="center" vertical="center" wrapText="1"/>
    </xf>
    <xf numFmtId="0" fontId="21" fillId="0" borderId="1" xfId="59" applyFont="1" applyBorder="1" applyAlignment="1">
      <alignment horizontal="center" vertical="center"/>
    </xf>
    <xf numFmtId="182" fontId="4" fillId="0" borderId="1" xfId="59" applyNumberFormat="1" applyFont="1" applyFill="1" applyBorder="1" applyAlignment="1">
      <alignment horizontal="left" vertical="center" wrapText="1"/>
    </xf>
    <xf numFmtId="179" fontId="4" fillId="0" borderId="1" xfId="59" applyNumberFormat="1" applyFont="1" applyBorder="1" applyAlignment="1">
      <alignment horizontal="right" vertical="center" wrapText="1"/>
    </xf>
    <xf numFmtId="183" fontId="4" fillId="0" borderId="1" xfId="59" applyNumberFormat="1" applyFont="1" applyBorder="1" applyAlignment="1">
      <alignment horizontal="right" vertical="center" wrapText="1"/>
    </xf>
    <xf numFmtId="182" fontId="4" fillId="0" borderId="1" xfId="59" applyNumberFormat="1" applyFont="1" applyBorder="1" applyAlignment="1">
      <alignment horizontal="left" vertical="center" wrapText="1"/>
    </xf>
    <xf numFmtId="0" fontId="6" fillId="2" borderId="1" xfId="59" applyFont="1" applyFill="1" applyBorder="1" applyAlignment="1">
      <alignment horizontal="center" vertical="center" wrapText="1"/>
    </xf>
    <xf numFmtId="179" fontId="6" fillId="2" borderId="1" xfId="59" applyNumberFormat="1" applyFont="1" applyFill="1" applyBorder="1" applyAlignment="1">
      <alignment horizontal="center" vertical="center" wrapText="1"/>
    </xf>
    <xf numFmtId="183" fontId="6" fillId="2" borderId="1" xfId="59" applyNumberFormat="1" applyFont="1" applyFill="1" applyBorder="1" applyAlignment="1">
      <alignment horizontal="center" vertical="center" wrapText="1"/>
    </xf>
    <xf numFmtId="0" fontId="1" fillId="0" borderId="0" xfId="59" applyFont="1" applyAlignment="1">
      <alignment vertical="center"/>
    </xf>
    <xf numFmtId="0" fontId="6" fillId="0" borderId="1" xfId="59" applyFont="1" applyFill="1" applyBorder="1" applyAlignment="1">
      <alignment horizontal="center" vertical="center" wrapText="1"/>
    </xf>
    <xf numFmtId="179" fontId="6" fillId="0" borderId="1" xfId="59" applyNumberFormat="1" applyFont="1" applyFill="1" applyBorder="1" applyAlignment="1">
      <alignment horizontal="center" vertical="center" wrapText="1"/>
    </xf>
    <xf numFmtId="183" fontId="6" fillId="0" borderId="1" xfId="59" applyNumberFormat="1" applyFont="1" applyFill="1" applyBorder="1" applyAlignment="1">
      <alignment horizontal="center" vertical="center" wrapText="1"/>
    </xf>
    <xf numFmtId="0" fontId="1" fillId="0" borderId="0" xfId="59" applyFont="1" applyFill="1" applyAlignment="1">
      <alignment vertical="center"/>
    </xf>
    <xf numFmtId="182" fontId="1" fillId="2" borderId="1" xfId="59" applyNumberFormat="1" applyFont="1" applyFill="1" applyBorder="1" applyAlignment="1">
      <alignment horizontal="left" vertical="center" wrapText="1"/>
    </xf>
    <xf numFmtId="179" fontId="1" fillId="2" borderId="1" xfId="59" applyNumberFormat="1" applyFont="1" applyFill="1" applyBorder="1" applyAlignment="1">
      <alignment horizontal="right" vertical="center" wrapText="1"/>
    </xf>
    <xf numFmtId="183" fontId="1" fillId="2" borderId="1" xfId="59" applyNumberFormat="1" applyFont="1" applyFill="1" applyBorder="1" applyAlignment="1">
      <alignment horizontal="right" vertical="center" wrapText="1"/>
    </xf>
    <xf numFmtId="182" fontId="1" fillId="0" borderId="1" xfId="59" applyNumberFormat="1" applyFont="1" applyFill="1" applyBorder="1" applyAlignment="1">
      <alignment horizontal="left" vertical="center" wrapText="1"/>
    </xf>
    <xf numFmtId="179" fontId="1" fillId="0" borderId="1" xfId="59" applyNumberFormat="1" applyFont="1" applyFill="1" applyBorder="1" applyAlignment="1">
      <alignment horizontal="right" vertical="center" wrapText="1"/>
    </xf>
    <xf numFmtId="183" fontId="1" fillId="0" borderId="1" xfId="59" applyNumberFormat="1" applyFont="1" applyBorder="1" applyAlignment="1">
      <alignment horizontal="right" vertical="center" wrapText="1"/>
    </xf>
    <xf numFmtId="0" fontId="25" fillId="0" borderId="0" xfId="59" applyFont="1" applyAlignment="1">
      <alignment vertical="center"/>
    </xf>
    <xf numFmtId="0" fontId="6" fillId="0" borderId="0" xfId="59" applyFont="1" applyAlignment="1">
      <alignment vertical="center"/>
    </xf>
    <xf numFmtId="0" fontId="25" fillId="0" borderId="0" xfId="59" applyFont="1" applyAlignment="1">
      <alignment horizontal="center" vertical="center"/>
    </xf>
    <xf numFmtId="0" fontId="31" fillId="0" borderId="0" xfId="59" applyFont="1" applyAlignment="1" applyProtection="1">
      <alignment vertical="center"/>
      <protection locked="0"/>
    </xf>
    <xf numFmtId="0" fontId="31" fillId="0" borderId="0" xfId="59" applyFont="1" applyAlignment="1" applyProtection="1">
      <alignment horizontal="right" vertical="center"/>
      <protection locked="0"/>
    </xf>
    <xf numFmtId="0" fontId="32" fillId="0" borderId="1" xfId="59" applyFont="1" applyBorder="1" applyAlignment="1">
      <alignment horizontal="center" vertical="center" wrapText="1"/>
    </xf>
    <xf numFmtId="0" fontId="32" fillId="0" borderId="1" xfId="59" applyFont="1" applyBorder="1" applyAlignment="1">
      <alignment horizontal="center" vertical="center"/>
    </xf>
    <xf numFmtId="0" fontId="6" fillId="0" borderId="0" xfId="59" applyFont="1" applyAlignment="1">
      <alignment vertical="center" wrapText="1"/>
    </xf>
    <xf numFmtId="182" fontId="31" fillId="0" borderId="1" xfId="59" applyNumberFormat="1" applyFont="1" applyBorder="1" applyAlignment="1">
      <alignment horizontal="left" vertical="center" wrapText="1"/>
    </xf>
    <xf numFmtId="179" fontId="31" fillId="0" borderId="1" xfId="59" applyNumberFormat="1" applyFont="1" applyBorder="1" applyAlignment="1">
      <alignment horizontal="right" vertical="center" wrapText="1"/>
    </xf>
    <xf numFmtId="183" fontId="31" fillId="0" borderId="1" xfId="59" applyNumberFormat="1" applyFont="1" applyBorder="1" applyAlignment="1">
      <alignment horizontal="right" vertical="center" wrapText="1"/>
    </xf>
    <xf numFmtId="0" fontId="32" fillId="2" borderId="1" xfId="59" applyFont="1" applyFill="1" applyBorder="1" applyAlignment="1">
      <alignment horizontal="center" vertical="center" wrapText="1"/>
    </xf>
    <xf numFmtId="179" fontId="32" fillId="2" borderId="1" xfId="59" applyNumberFormat="1" applyFont="1" applyFill="1" applyBorder="1" applyAlignment="1">
      <alignment horizontal="center" vertical="center" wrapText="1"/>
    </xf>
    <xf numFmtId="183" fontId="32" fillId="2" borderId="1" xfId="59" applyNumberFormat="1" applyFont="1" applyFill="1" applyBorder="1" applyAlignment="1">
      <alignment horizontal="center" vertical="center" wrapText="1"/>
    </xf>
    <xf numFmtId="0" fontId="32" fillId="0" borderId="1" xfId="59" applyFont="1" applyFill="1" applyBorder="1" applyAlignment="1">
      <alignment horizontal="center" vertical="center" wrapText="1"/>
    </xf>
    <xf numFmtId="179" fontId="32" fillId="0" borderId="1" xfId="59" applyNumberFormat="1" applyFont="1" applyFill="1" applyBorder="1" applyAlignment="1">
      <alignment horizontal="center" vertical="center" wrapText="1"/>
    </xf>
    <xf numFmtId="183" fontId="32" fillId="0" borderId="1" xfId="59" applyNumberFormat="1" applyFont="1" applyFill="1" applyBorder="1" applyAlignment="1">
      <alignment horizontal="center" vertical="center" wrapText="1"/>
    </xf>
    <xf numFmtId="182" fontId="31" fillId="2" borderId="1" xfId="59" applyNumberFormat="1" applyFont="1" applyFill="1" applyBorder="1" applyAlignment="1">
      <alignment horizontal="left" vertical="center" wrapText="1"/>
    </xf>
    <xf numFmtId="179" fontId="31" fillId="2" borderId="1" xfId="59" applyNumberFormat="1" applyFont="1" applyFill="1" applyBorder="1" applyAlignment="1">
      <alignment horizontal="right" vertical="center" wrapText="1"/>
    </xf>
    <xf numFmtId="183" fontId="31" fillId="2" borderId="1" xfId="59" applyNumberFormat="1" applyFont="1" applyFill="1" applyBorder="1" applyAlignment="1">
      <alignment horizontal="right" vertical="center" wrapText="1"/>
    </xf>
    <xf numFmtId="182" fontId="31" fillId="0" borderId="1" xfId="59" applyNumberFormat="1" applyFont="1" applyFill="1" applyBorder="1" applyAlignment="1">
      <alignment horizontal="left" vertical="center" wrapText="1"/>
    </xf>
    <xf numFmtId="179" fontId="31" fillId="0" borderId="1" xfId="59" applyNumberFormat="1" applyFont="1" applyFill="1" applyBorder="1" applyAlignment="1">
      <alignment horizontal="right" vertical="center" wrapText="1"/>
    </xf>
    <xf numFmtId="0" fontId="33" fillId="0" borderId="0" xfId="53" applyFont="1" applyFill="1" applyAlignment="1"/>
    <xf numFmtId="0" fontId="34" fillId="0" borderId="0" xfId="51" applyFont="1" applyAlignment="1">
      <alignment vertical="center"/>
    </xf>
    <xf numFmtId="0" fontId="0" fillId="0" borderId="0" xfId="51" applyFont="1" applyAlignment="1"/>
    <xf numFmtId="0" fontId="4" fillId="0" borderId="0" xfId="53" applyFill="1" applyAlignment="1"/>
    <xf numFmtId="180" fontId="4" fillId="0" borderId="0" xfId="53" applyNumberFormat="1" applyFill="1" applyAlignment="1"/>
    <xf numFmtId="49" fontId="25" fillId="0" borderId="0" xfId="53" applyNumberFormat="1" applyFont="1" applyFill="1" applyAlignment="1">
      <alignment horizontal="center" vertical="center"/>
    </xf>
    <xf numFmtId="0" fontId="26" fillId="0" borderId="0" xfId="51" applyFont="1" applyAlignment="1" applyProtection="1">
      <alignment vertical="center"/>
      <protection locked="0"/>
    </xf>
    <xf numFmtId="0" fontId="26" fillId="0" borderId="0" xfId="51" applyFont="1" applyBorder="1" applyAlignment="1" applyProtection="1">
      <alignment horizontal="right" vertical="center"/>
      <protection locked="0"/>
    </xf>
    <xf numFmtId="49" fontId="6" fillId="0" borderId="1" xfId="53" applyNumberFormat="1" applyFont="1" applyFill="1" applyBorder="1" applyAlignment="1">
      <alignment horizontal="center" vertical="center"/>
    </xf>
    <xf numFmtId="3" fontId="1" fillId="0" borderId="1" xfId="51" applyNumberFormat="1" applyFont="1" applyFill="1" applyBorder="1" applyAlignment="1" applyProtection="1">
      <alignment vertical="center"/>
    </xf>
    <xf numFmtId="179" fontId="1" fillId="2" borderId="1" xfId="53" applyNumberFormat="1" applyFont="1" applyFill="1" applyBorder="1" applyAlignment="1" applyProtection="1">
      <alignment horizontal="right" vertical="center"/>
    </xf>
    <xf numFmtId="179" fontId="1" fillId="0" borderId="1" xfId="53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6" fillId="2" borderId="1" xfId="53" applyNumberFormat="1" applyFont="1" applyFill="1" applyBorder="1" applyAlignment="1" applyProtection="1">
      <alignment horizontal="center" vertical="center"/>
    </xf>
    <xf numFmtId="179" fontId="6" fillId="2" borderId="1" xfId="53" applyNumberFormat="1" applyFont="1" applyFill="1" applyBorder="1" applyAlignment="1" applyProtection="1">
      <alignment horizontal="center" vertical="center"/>
    </xf>
    <xf numFmtId="0" fontId="4" fillId="0" borderId="0" xfId="53" applyFill="1" applyAlignment="1">
      <alignment horizontal="right"/>
    </xf>
    <xf numFmtId="180" fontId="6" fillId="0" borderId="1" xfId="53" applyNumberFormat="1" applyFont="1" applyFill="1" applyBorder="1" applyAlignment="1">
      <alignment horizontal="center" vertical="center"/>
    </xf>
    <xf numFmtId="179" fontId="1" fillId="0" borderId="1" xfId="53" applyNumberFormat="1" applyFont="1" applyFill="1" applyBorder="1" applyAlignment="1">
      <alignment horizontal="right" vertical="center"/>
    </xf>
    <xf numFmtId="180" fontId="4" fillId="0" borderId="0" xfId="53" applyNumberFormat="1" applyFill="1" applyAlignment="1">
      <alignment horizontal="right"/>
    </xf>
    <xf numFmtId="0" fontId="35" fillId="0" borderId="0" xfId="53" applyFont="1" applyFill="1" applyAlignment="1"/>
    <xf numFmtId="0" fontId="36" fillId="0" borderId="0" xfId="51" applyFont="1" applyAlignment="1">
      <alignment vertical="center"/>
    </xf>
    <xf numFmtId="0" fontId="1" fillId="0" borderId="0" xfId="53" applyFont="1" applyFill="1" applyAlignment="1"/>
    <xf numFmtId="0" fontId="1" fillId="0" borderId="0" xfId="53" applyFont="1" applyFill="1" applyAlignment="1">
      <alignment horizontal="right"/>
    </xf>
    <xf numFmtId="180" fontId="4" fillId="0" borderId="0" xfId="53" applyNumberFormat="1" applyFont="1" applyFill="1" applyAlignment="1">
      <alignment horizontal="right" vertical="center"/>
    </xf>
    <xf numFmtId="183" fontId="1" fillId="0" borderId="0" xfId="53" applyNumberFormat="1" applyFont="1" applyFill="1" applyAlignment="1">
      <alignment horizontal="right"/>
    </xf>
    <xf numFmtId="0" fontId="37" fillId="0" borderId="0" xfId="51" applyFont="1" applyFill="1" applyAlignment="1">
      <alignment horizontal="right" vertical="center"/>
    </xf>
    <xf numFmtId="0" fontId="26" fillId="0" borderId="0" xfId="51" applyFont="1" applyFill="1" applyBorder="1" applyAlignment="1">
      <alignment horizontal="right" vertical="center" wrapText="1"/>
    </xf>
    <xf numFmtId="49" fontId="38" fillId="0" borderId="1" xfId="53" applyNumberFormat="1" applyFont="1" applyFill="1" applyBorder="1" applyAlignment="1">
      <alignment horizontal="center" vertical="center"/>
    </xf>
    <xf numFmtId="49" fontId="38" fillId="0" borderId="1" xfId="53" applyNumberFormat="1" applyFont="1" applyFill="1" applyBorder="1" applyAlignment="1">
      <alignment horizontal="center" vertical="center" wrapText="1"/>
    </xf>
    <xf numFmtId="180" fontId="38" fillId="0" borderId="1" xfId="53" applyNumberFormat="1" applyFont="1" applyFill="1" applyBorder="1" applyAlignment="1">
      <alignment horizontal="center" vertical="center" wrapText="1"/>
    </xf>
    <xf numFmtId="183" fontId="38" fillId="0" borderId="1" xfId="25" applyNumberFormat="1" applyFont="1" applyBorder="1" applyAlignment="1" applyProtection="1">
      <alignment horizontal="center" vertical="center" wrapText="1"/>
      <protection locked="0"/>
    </xf>
    <xf numFmtId="3" fontId="39" fillId="0" borderId="1" xfId="51" applyNumberFormat="1" applyFont="1" applyFill="1" applyBorder="1" applyAlignment="1" applyProtection="1">
      <alignment vertical="center"/>
    </xf>
    <xf numFmtId="179" fontId="32" fillId="0" borderId="1" xfId="53" applyNumberFormat="1" applyFont="1" applyFill="1" applyBorder="1" applyAlignment="1">
      <alignment horizontal="right" vertical="center" wrapText="1"/>
    </xf>
    <xf numFmtId="179" fontId="31" fillId="0" borderId="1" xfId="53" applyNumberFormat="1" applyFont="1" applyFill="1" applyBorder="1" applyAlignment="1" applyProtection="1">
      <alignment horizontal="right" vertical="center"/>
    </xf>
    <xf numFmtId="183" fontId="32" fillId="0" borderId="1" xfId="25" applyNumberFormat="1" applyFont="1" applyBorder="1" applyAlignment="1" applyProtection="1">
      <alignment horizontal="right" vertical="center" wrapText="1"/>
      <protection locked="0"/>
    </xf>
    <xf numFmtId="3" fontId="39" fillId="2" borderId="1" xfId="51" applyNumberFormat="1" applyFont="1" applyFill="1" applyBorder="1" applyAlignment="1" applyProtection="1">
      <alignment vertical="center"/>
    </xf>
    <xf numFmtId="179" fontId="31" fillId="2" borderId="1" xfId="53" applyNumberFormat="1" applyFont="1" applyFill="1" applyBorder="1" applyAlignment="1" applyProtection="1">
      <alignment horizontal="right" vertical="center"/>
    </xf>
    <xf numFmtId="183" fontId="31" fillId="2" borderId="1" xfId="53" applyNumberFormat="1" applyFont="1" applyFill="1" applyBorder="1" applyAlignment="1">
      <alignment horizontal="right" vertical="center"/>
    </xf>
    <xf numFmtId="3" fontId="31" fillId="2" borderId="1" xfId="0" applyNumberFormat="1" applyFont="1" applyFill="1" applyBorder="1" applyAlignment="1" applyProtection="1">
      <alignment vertical="center"/>
    </xf>
    <xf numFmtId="0" fontId="31" fillId="0" borderId="1" xfId="0" applyFont="1" applyBorder="1" applyAlignment="1">
      <alignment horizontal="left" vertical="center"/>
    </xf>
    <xf numFmtId="183" fontId="31" fillId="0" borderId="1" xfId="53" applyNumberFormat="1" applyFont="1" applyFill="1" applyBorder="1" applyAlignment="1">
      <alignment horizontal="right" vertical="center"/>
    </xf>
    <xf numFmtId="3" fontId="31" fillId="0" borderId="1" xfId="0" applyNumberFormat="1" applyFont="1" applyFill="1" applyBorder="1" applyAlignment="1" applyProtection="1">
      <alignment vertical="center"/>
    </xf>
    <xf numFmtId="0" fontId="31" fillId="2" borderId="1" xfId="0" applyFont="1" applyFill="1" applyBorder="1" applyAlignment="1">
      <alignment horizontal="left" vertical="center"/>
    </xf>
    <xf numFmtId="0" fontId="6" fillId="0" borderId="0" xfId="53" applyFont="1" applyFill="1" applyAlignment="1"/>
    <xf numFmtId="49" fontId="38" fillId="2" borderId="1" xfId="53" applyNumberFormat="1" applyFont="1" applyFill="1" applyBorder="1" applyAlignment="1" applyProtection="1">
      <alignment horizontal="center" vertical="center"/>
    </xf>
    <xf numFmtId="179" fontId="32" fillId="2" borderId="1" xfId="53" applyNumberFormat="1" applyFont="1" applyFill="1" applyBorder="1" applyAlignment="1" applyProtection="1">
      <alignment horizontal="center" vertical="center"/>
    </xf>
    <xf numFmtId="183" fontId="32" fillId="2" borderId="1" xfId="53" applyNumberFormat="1" applyFont="1" applyFill="1" applyBorder="1" applyAlignment="1">
      <alignment horizontal="center" vertical="center"/>
    </xf>
    <xf numFmtId="179" fontId="40" fillId="2" borderId="1" xfId="53" applyNumberFormat="1" applyFont="1" applyFill="1" applyBorder="1" applyAlignment="1" applyProtection="1">
      <alignment horizontal="center" vertical="center"/>
    </xf>
    <xf numFmtId="179" fontId="32" fillId="2" borderId="1" xfId="53" applyNumberFormat="1" applyFont="1" applyFill="1" applyBorder="1" applyAlignment="1" applyProtection="1">
      <alignment horizontal="right" vertical="center"/>
    </xf>
    <xf numFmtId="179" fontId="40" fillId="2" borderId="1" xfId="53" applyNumberFormat="1" applyFont="1" applyFill="1" applyBorder="1" applyAlignment="1" applyProtection="1">
      <alignment horizontal="right" vertical="center"/>
    </xf>
    <xf numFmtId="0" fontId="31" fillId="2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179" fontId="31" fillId="0" borderId="1" xfId="0" applyNumberFormat="1" applyFont="1" applyFill="1" applyBorder="1" applyAlignment="1" applyProtection="1">
      <alignment horizontal="right" vertical="center"/>
    </xf>
    <xf numFmtId="179" fontId="41" fillId="0" borderId="1" xfId="53" applyNumberFormat="1" applyFont="1" applyFill="1" applyBorder="1" applyAlignment="1" applyProtection="1">
      <alignment horizontal="right" vertical="center"/>
    </xf>
    <xf numFmtId="49" fontId="38" fillId="0" borderId="1" xfId="53" applyNumberFormat="1" applyFont="1" applyFill="1" applyBorder="1" applyAlignment="1" applyProtection="1">
      <alignment horizontal="center" vertical="center"/>
    </xf>
    <xf numFmtId="179" fontId="32" fillId="0" borderId="1" xfId="53" applyNumberFormat="1" applyFont="1" applyFill="1" applyBorder="1" applyAlignment="1">
      <alignment horizontal="center" vertical="center"/>
    </xf>
    <xf numFmtId="179" fontId="40" fillId="0" borderId="1" xfId="53" applyNumberFormat="1" applyFont="1" applyFill="1" applyBorder="1" applyAlignment="1">
      <alignment horizontal="center" vertical="center"/>
    </xf>
    <xf numFmtId="183" fontId="32" fillId="0" borderId="1" xfId="53" applyNumberFormat="1" applyFont="1" applyFill="1" applyBorder="1" applyAlignment="1">
      <alignment horizontal="center" vertical="center"/>
    </xf>
    <xf numFmtId="0" fontId="42" fillId="0" borderId="0" xfId="51" applyFont="1" applyAlignment="1">
      <alignment vertical="center"/>
    </xf>
    <xf numFmtId="0" fontId="1" fillId="0" borderId="0" xfId="51" applyFont="1" applyAlignment="1">
      <alignment vertical="center"/>
    </xf>
    <xf numFmtId="0" fontId="43" fillId="0" borderId="0" xfId="51" applyFont="1" applyAlignment="1">
      <alignment vertical="center"/>
    </xf>
    <xf numFmtId="0" fontId="30" fillId="0" borderId="0" xfId="51" applyFont="1" applyAlignment="1">
      <alignment vertical="center"/>
    </xf>
    <xf numFmtId="183" fontId="30" fillId="0" borderId="0" xfId="51" applyNumberFormat="1" applyFont="1" applyAlignment="1">
      <alignment vertical="center"/>
    </xf>
    <xf numFmtId="0" fontId="25" fillId="0" borderId="0" xfId="51" applyFont="1" applyFill="1" applyAlignment="1">
      <alignment horizontal="center"/>
    </xf>
    <xf numFmtId="0" fontId="37" fillId="0" borderId="0" xfId="51" applyFont="1" applyFill="1" applyAlignment="1">
      <alignment vertical="center"/>
    </xf>
    <xf numFmtId="183" fontId="26" fillId="0" borderId="0" xfId="51" applyNumberFormat="1" applyFont="1" applyAlignment="1" applyProtection="1">
      <alignment horizontal="right" vertical="center"/>
      <protection locked="0"/>
    </xf>
    <xf numFmtId="0" fontId="27" fillId="0" borderId="1" xfId="51" applyFont="1" applyFill="1" applyBorder="1" applyAlignment="1">
      <alignment horizontal="center" vertical="center"/>
    </xf>
    <xf numFmtId="0" fontId="27" fillId="0" borderId="1" xfId="51" applyFont="1" applyFill="1" applyBorder="1" applyAlignment="1">
      <alignment horizontal="center" vertical="center" wrapText="1"/>
    </xf>
    <xf numFmtId="183" fontId="27" fillId="0" borderId="1" xfId="0" applyNumberFormat="1" applyFont="1" applyBorder="1" applyAlignment="1">
      <alignment horizontal="center" vertical="center" wrapText="1"/>
    </xf>
    <xf numFmtId="3" fontId="1" fillId="0" borderId="1" xfId="59" applyNumberFormat="1" applyFont="1" applyFill="1" applyBorder="1" applyAlignment="1" applyProtection="1">
      <alignment vertical="center"/>
    </xf>
    <xf numFmtId="179" fontId="26" fillId="0" borderId="1" xfId="0" applyNumberFormat="1" applyFont="1" applyBorder="1" applyAlignment="1">
      <alignment horizontal="right" vertical="center"/>
    </xf>
    <xf numFmtId="179" fontId="26" fillId="0" borderId="1" xfId="0" applyNumberFormat="1" applyFont="1" applyFill="1" applyBorder="1" applyAlignment="1">
      <alignment horizontal="right" vertical="center"/>
    </xf>
    <xf numFmtId="183" fontId="26" fillId="0" borderId="1" xfId="51" applyNumberFormat="1" applyFont="1" applyFill="1" applyBorder="1" applyAlignment="1">
      <alignment horizontal="right" vertical="center" wrapText="1"/>
    </xf>
    <xf numFmtId="3" fontId="27" fillId="2" borderId="1" xfId="51" applyNumberFormat="1" applyFont="1" applyFill="1" applyBorder="1" applyAlignment="1" applyProtection="1">
      <alignment horizontal="center" vertical="center"/>
    </xf>
    <xf numFmtId="179" fontId="27" fillId="2" borderId="1" xfId="0" applyNumberFormat="1" applyFont="1" applyFill="1" applyBorder="1" applyAlignment="1">
      <alignment horizontal="right" vertical="center"/>
    </xf>
    <xf numFmtId="183" fontId="27" fillId="2" borderId="1" xfId="51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 applyProtection="1">
      <alignment vertical="center"/>
      <protection locked="0"/>
    </xf>
    <xf numFmtId="179" fontId="26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3" fontId="27" fillId="0" borderId="1" xfId="51" applyNumberFormat="1" applyFont="1" applyFill="1" applyBorder="1" applyAlignment="1" applyProtection="1">
      <alignment horizontal="center" vertical="center"/>
    </xf>
    <xf numFmtId="179" fontId="27" fillId="0" borderId="1" xfId="51" applyNumberFormat="1" applyFont="1" applyBorder="1" applyAlignment="1">
      <alignment horizontal="right" vertical="center" wrapText="1"/>
    </xf>
    <xf numFmtId="183" fontId="27" fillId="0" borderId="1" xfId="51" applyNumberFormat="1" applyFont="1" applyFill="1" applyBorder="1" applyAlignment="1">
      <alignment horizontal="right" vertical="center" wrapText="1"/>
    </xf>
    <xf numFmtId="3" fontId="26" fillId="0" borderId="0" xfId="51" applyNumberFormat="1" applyFont="1" applyFill="1" applyBorder="1" applyAlignment="1" applyProtection="1">
      <alignment horizontal="center" vertical="center"/>
    </xf>
    <xf numFmtId="0" fontId="37" fillId="0" borderId="0" xfId="51" applyFont="1" applyBorder="1" applyAlignment="1">
      <alignment vertical="center"/>
    </xf>
    <xf numFmtId="3" fontId="37" fillId="0" borderId="0" xfId="51" applyNumberFormat="1" applyFont="1" applyBorder="1" applyAlignment="1">
      <alignment vertical="center"/>
    </xf>
    <xf numFmtId="183" fontId="26" fillId="0" borderId="0" xfId="51" applyNumberFormat="1" applyFont="1" applyFill="1" applyBorder="1" applyAlignment="1">
      <alignment vertical="center" wrapText="1"/>
    </xf>
    <xf numFmtId="0" fontId="1" fillId="0" borderId="0" xfId="53" applyFont="1" applyFill="1" applyAlignment="1">
      <alignment vertical="center"/>
    </xf>
    <xf numFmtId="183" fontId="1" fillId="0" borderId="0" xfId="53" applyNumberFormat="1" applyFont="1" applyFill="1" applyAlignment="1"/>
    <xf numFmtId="0" fontId="26" fillId="0" borderId="0" xfId="53" applyFont="1" applyFill="1" applyBorder="1" applyAlignment="1">
      <alignment vertical="center"/>
    </xf>
    <xf numFmtId="183" fontId="26" fillId="0" borderId="0" xfId="53" applyNumberFormat="1" applyFont="1" applyFill="1" applyBorder="1" applyAlignment="1">
      <alignment horizontal="right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183" fontId="6" fillId="0" borderId="1" xfId="25" applyNumberFormat="1" applyFont="1" applyBorder="1" applyAlignment="1" applyProtection="1">
      <alignment horizontal="center" vertical="center" wrapText="1"/>
      <protection locked="0"/>
    </xf>
    <xf numFmtId="179" fontId="4" fillId="0" borderId="1" xfId="53" applyNumberFormat="1" applyFont="1" applyFill="1" applyBorder="1" applyAlignment="1" applyProtection="1">
      <alignment horizontal="right" vertical="center"/>
    </xf>
    <xf numFmtId="183" fontId="4" fillId="2" borderId="1" xfId="53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3" fontId="6" fillId="2" borderId="1" xfId="51" applyNumberFormat="1" applyFont="1" applyFill="1" applyBorder="1" applyAlignment="1" applyProtection="1">
      <alignment horizontal="center" vertical="center"/>
    </xf>
    <xf numFmtId="179" fontId="21" fillId="2" borderId="1" xfId="53" applyNumberFormat="1" applyFont="1" applyFill="1" applyBorder="1" applyAlignment="1" applyProtection="1">
      <alignment horizontal="center" vertical="center"/>
    </xf>
    <xf numFmtId="183" fontId="21" fillId="2" borderId="1" xfId="53" applyNumberFormat="1" applyFont="1" applyFill="1" applyBorder="1" applyAlignment="1">
      <alignment horizontal="center" vertical="center"/>
    </xf>
    <xf numFmtId="179" fontId="4" fillId="2" borderId="1" xfId="53" applyNumberFormat="1" applyFont="1" applyFill="1" applyBorder="1" applyAlignment="1" applyProtection="1">
      <alignment horizontal="right" vertical="center"/>
    </xf>
    <xf numFmtId="183" fontId="4" fillId="0" borderId="1" xfId="53" applyNumberFormat="1" applyFont="1" applyFill="1" applyBorder="1" applyAlignment="1">
      <alignment horizontal="right" vertical="center"/>
    </xf>
    <xf numFmtId="0" fontId="44" fillId="0" borderId="0" xfId="51" applyFont="1" applyFill="1" applyAlignment="1">
      <alignment vertical="center"/>
    </xf>
    <xf numFmtId="0" fontId="36" fillId="0" borderId="0" xfId="51" applyFont="1" applyFill="1" applyAlignment="1">
      <alignment vertical="center"/>
    </xf>
    <xf numFmtId="0" fontId="1" fillId="0" borderId="0" xfId="51" applyFont="1" applyFill="1" applyAlignment="1">
      <alignment vertical="center"/>
    </xf>
    <xf numFmtId="0" fontId="43" fillId="0" borderId="0" xfId="51" applyFont="1" applyFill="1" applyAlignment="1">
      <alignment vertical="center"/>
    </xf>
    <xf numFmtId="0" fontId="30" fillId="0" borderId="0" xfId="51" applyFont="1" applyFill="1" applyAlignment="1"/>
    <xf numFmtId="0" fontId="30" fillId="0" borderId="0" xfId="51" applyFont="1" applyFill="1" applyAlignment="1">
      <alignment vertical="center"/>
    </xf>
    <xf numFmtId="0" fontId="45" fillId="0" borderId="0" xfId="51" applyFont="1" applyFill="1" applyAlignment="1">
      <alignment vertical="center"/>
    </xf>
    <xf numFmtId="0" fontId="45" fillId="0" borderId="0" xfId="51" applyFont="1" applyFill="1" applyAlignment="1">
      <alignment horizontal="right" vertical="center"/>
    </xf>
    <xf numFmtId="183" fontId="45" fillId="0" borderId="0" xfId="51" applyNumberFormat="1" applyFont="1" applyFill="1" applyAlignment="1">
      <alignment horizontal="right" vertical="center"/>
    </xf>
    <xf numFmtId="0" fontId="39" fillId="0" borderId="0" xfId="51" applyFont="1" applyFill="1" applyAlignment="1" applyProtection="1">
      <alignment vertical="center"/>
      <protection locked="0"/>
    </xf>
    <xf numFmtId="0" fontId="39" fillId="0" borderId="0" xfId="51" applyFont="1" applyFill="1" applyAlignment="1">
      <alignment horizontal="right" vertical="center"/>
    </xf>
    <xf numFmtId="183" fontId="39" fillId="0" borderId="0" xfId="51" applyNumberFormat="1" applyFont="1" applyFill="1" applyAlignment="1" applyProtection="1">
      <alignment horizontal="right" vertical="center"/>
      <protection locked="0"/>
    </xf>
    <xf numFmtId="0" fontId="32" fillId="0" borderId="1" xfId="51" applyFont="1" applyFill="1" applyBorder="1" applyAlignment="1">
      <alignment horizontal="center" vertical="center"/>
    </xf>
    <xf numFmtId="0" fontId="32" fillId="0" borderId="1" xfId="51" applyFont="1" applyFill="1" applyBorder="1" applyAlignment="1">
      <alignment horizontal="center" vertical="center" wrapText="1"/>
    </xf>
    <xf numFmtId="183" fontId="32" fillId="0" borderId="1" xfId="0" applyNumberFormat="1" applyFont="1" applyFill="1" applyBorder="1" applyAlignment="1">
      <alignment horizontal="center" vertical="center" wrapText="1"/>
    </xf>
    <xf numFmtId="3" fontId="31" fillId="0" borderId="1" xfId="59" applyNumberFormat="1" applyFont="1" applyFill="1" applyBorder="1" applyAlignment="1" applyProtection="1">
      <alignment vertical="center"/>
    </xf>
    <xf numFmtId="179" fontId="31" fillId="0" borderId="1" xfId="51" applyNumberFormat="1" applyFont="1" applyFill="1" applyBorder="1" applyAlignment="1">
      <alignment horizontal="right" vertical="center" wrapText="1"/>
    </xf>
    <xf numFmtId="183" fontId="31" fillId="2" borderId="1" xfId="51" applyNumberFormat="1" applyFont="1" applyFill="1" applyBorder="1" applyAlignment="1">
      <alignment horizontal="right" vertical="center" wrapText="1"/>
    </xf>
    <xf numFmtId="179" fontId="31" fillId="0" borderId="1" xfId="59" applyNumberFormat="1" applyFont="1" applyBorder="1" applyAlignment="1">
      <alignment horizontal="right" vertical="center"/>
    </xf>
    <xf numFmtId="179" fontId="31" fillId="0" borderId="1" xfId="51" applyNumberFormat="1" applyFont="1" applyFill="1" applyBorder="1" applyAlignment="1">
      <alignment horizontal="right" vertical="center"/>
    </xf>
    <xf numFmtId="3" fontId="32" fillId="2" borderId="1" xfId="51" applyNumberFormat="1" applyFont="1" applyFill="1" applyBorder="1" applyAlignment="1" applyProtection="1">
      <alignment horizontal="center" vertical="center"/>
    </xf>
    <xf numFmtId="179" fontId="32" fillId="2" borderId="1" xfId="51" applyNumberFormat="1" applyFont="1" applyFill="1" applyBorder="1" applyAlignment="1">
      <alignment horizontal="center" vertical="center" wrapText="1"/>
    </xf>
    <xf numFmtId="183" fontId="32" fillId="2" borderId="1" xfId="51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 applyProtection="1">
      <alignment vertical="center"/>
      <protection locked="0"/>
    </xf>
    <xf numFmtId="179" fontId="31" fillId="2" borderId="1" xfId="51" applyNumberFormat="1" applyFont="1" applyFill="1" applyBorder="1" applyAlignment="1">
      <alignment vertical="center" wrapText="1"/>
    </xf>
    <xf numFmtId="183" fontId="31" fillId="2" borderId="1" xfId="51" applyNumberFormat="1" applyFont="1" applyFill="1" applyBorder="1" applyAlignment="1">
      <alignment vertical="center" wrapText="1"/>
    </xf>
    <xf numFmtId="179" fontId="31" fillId="0" borderId="1" xfId="51" applyNumberFormat="1" applyFont="1" applyFill="1" applyBorder="1" applyAlignment="1">
      <alignment vertical="center" wrapText="1"/>
    </xf>
    <xf numFmtId="183" fontId="31" fillId="0" borderId="1" xfId="51" applyNumberFormat="1" applyFont="1" applyFill="1" applyBorder="1" applyAlignment="1">
      <alignment vertical="center" wrapText="1"/>
    </xf>
    <xf numFmtId="3" fontId="1" fillId="0" borderId="0" xfId="51" applyNumberFormat="1" applyFont="1" applyFill="1" applyBorder="1" applyAlignment="1" applyProtection="1">
      <alignment horizontal="center" vertical="center"/>
    </xf>
    <xf numFmtId="0" fontId="45" fillId="0" borderId="0" xfId="51" applyFont="1" applyFill="1" applyBorder="1" applyAlignment="1">
      <alignment horizontal="right" vertical="center"/>
    </xf>
    <xf numFmtId="3" fontId="45" fillId="0" borderId="0" xfId="51" applyNumberFormat="1" applyFont="1" applyFill="1" applyBorder="1" applyAlignment="1">
      <alignment horizontal="right" vertical="center"/>
    </xf>
    <xf numFmtId="183" fontId="1" fillId="0" borderId="0" xfId="51" applyNumberFormat="1" applyFont="1" applyFill="1" applyBorder="1" applyAlignment="1">
      <alignment horizontal="right" vertical="center" wrapText="1"/>
    </xf>
    <xf numFmtId="0" fontId="30" fillId="0" borderId="0" xfId="51" applyFont="1" applyFill="1" applyAlignment="1">
      <alignment horizontal="right" vertical="center"/>
    </xf>
    <xf numFmtId="183" fontId="30" fillId="0" borderId="0" xfId="51" applyNumberFormat="1" applyFont="1" applyFill="1" applyAlignment="1">
      <alignment horizontal="right" vertical="center"/>
    </xf>
    <xf numFmtId="0" fontId="46" fillId="0" borderId="0" xfId="51" applyFont="1" applyFill="1" applyAlignment="1">
      <alignment vertical="center"/>
    </xf>
    <xf numFmtId="0" fontId="1" fillId="0" borderId="0" xfId="51" applyFont="1" applyFill="1" applyAlignment="1">
      <alignment horizontal="right" vertical="center"/>
    </xf>
    <xf numFmtId="183" fontId="1" fillId="0" borderId="0" xfId="51" applyNumberFormat="1" applyFont="1" applyFill="1" applyAlignment="1">
      <alignment horizontal="right" vertical="center"/>
    </xf>
    <xf numFmtId="183" fontId="1" fillId="0" borderId="0" xfId="59" applyNumberFormat="1" applyFont="1" applyAlignment="1">
      <alignment vertical="center"/>
    </xf>
    <xf numFmtId="0" fontId="1" fillId="0" borderId="0" xfId="59" applyFont="1" applyAlignment="1" applyProtection="1">
      <alignment vertical="center"/>
      <protection locked="0"/>
    </xf>
    <xf numFmtId="0" fontId="1" fillId="0" borderId="0" xfId="59" applyFont="1" applyAlignment="1">
      <alignment horizontal="center" vertical="center"/>
    </xf>
    <xf numFmtId="183" fontId="1" fillId="0" borderId="0" xfId="59" applyNumberFormat="1" applyFont="1" applyBorder="1" applyAlignment="1">
      <alignment horizontal="right" vertical="center" wrapText="1"/>
    </xf>
    <xf numFmtId="183" fontId="32" fillId="0" borderId="1" xfId="59" applyNumberFormat="1" applyFont="1" applyBorder="1" applyAlignment="1">
      <alignment horizontal="center" vertical="center" wrapText="1"/>
    </xf>
    <xf numFmtId="183" fontId="31" fillId="0" borderId="1" xfId="59" applyNumberFormat="1" applyFont="1" applyBorder="1" applyAlignment="1">
      <alignment horizontal="right" vertical="center"/>
    </xf>
    <xf numFmtId="0" fontId="31" fillId="0" borderId="1" xfId="59" applyFont="1" applyBorder="1" applyAlignment="1">
      <alignment vertical="center"/>
    </xf>
    <xf numFmtId="3" fontId="32" fillId="2" borderId="1" xfId="59" applyNumberFormat="1" applyFont="1" applyFill="1" applyBorder="1" applyAlignment="1" applyProtection="1">
      <alignment horizontal="center" vertical="center"/>
    </xf>
    <xf numFmtId="183" fontId="32" fillId="2" borderId="1" xfId="59" applyNumberFormat="1" applyFont="1" applyFill="1" applyBorder="1" applyAlignment="1">
      <alignment horizontal="center" vertical="center"/>
    </xf>
    <xf numFmtId="184" fontId="1" fillId="0" borderId="0" xfId="59" applyNumberFormat="1" applyFont="1" applyAlignment="1">
      <alignment vertical="center"/>
    </xf>
    <xf numFmtId="0" fontId="1" fillId="0" borderId="0" xfId="59" applyFont="1" applyAlignment="1">
      <alignment horizontal="left" vertical="center" wrapText="1"/>
    </xf>
    <xf numFmtId="183" fontId="1" fillId="0" borderId="0" xfId="59" applyNumberFormat="1" applyFont="1" applyAlignment="1">
      <alignment horizontal="left" vertical="center" wrapText="1"/>
    </xf>
    <xf numFmtId="3" fontId="1" fillId="0" borderId="0" xfId="59" applyNumberFormat="1" applyFont="1" applyFill="1" applyBorder="1" applyAlignment="1" applyProtection="1">
      <alignment vertical="center"/>
    </xf>
    <xf numFmtId="183" fontId="1" fillId="0" borderId="0" xfId="59" applyNumberFormat="1" applyFont="1" applyFill="1" applyBorder="1" applyAlignment="1" applyProtection="1">
      <alignment vertical="center"/>
    </xf>
    <xf numFmtId="0" fontId="1" fillId="0" borderId="0" xfId="59" applyFont="1" applyAlignment="1">
      <alignment horizontal="center" vertical="center" wrapText="1"/>
    </xf>
    <xf numFmtId="183" fontId="1" fillId="0" borderId="0" xfId="59" applyNumberFormat="1" applyFont="1" applyBorder="1" applyAlignment="1">
      <alignment horizontal="right" vertical="center"/>
    </xf>
    <xf numFmtId="0" fontId="1" fillId="0" borderId="0" xfId="59" applyFont="1" applyBorder="1" applyAlignment="1">
      <alignment vertical="center"/>
    </xf>
    <xf numFmtId="179" fontId="32" fillId="0" borderId="1" xfId="59" applyNumberFormat="1" applyFont="1" applyBorder="1" applyAlignment="1">
      <alignment horizontal="center" vertical="center" wrapText="1"/>
    </xf>
    <xf numFmtId="183" fontId="31" fillId="2" borderId="1" xfId="59" applyNumberFormat="1" applyFont="1" applyFill="1" applyBorder="1" applyAlignment="1">
      <alignment horizontal="right" vertical="center"/>
    </xf>
    <xf numFmtId="3" fontId="31" fillId="2" borderId="1" xfId="59" applyNumberFormat="1" applyFont="1" applyFill="1" applyBorder="1" applyAlignment="1" applyProtection="1">
      <alignment vertical="center"/>
    </xf>
    <xf numFmtId="179" fontId="31" fillId="2" borderId="1" xfId="59" applyNumberFormat="1" applyFont="1" applyFill="1" applyBorder="1" applyAlignment="1">
      <alignment horizontal="right" vertical="center"/>
    </xf>
    <xf numFmtId="179" fontId="31" fillId="0" borderId="1" xfId="59" applyNumberFormat="1" applyFont="1" applyFill="1" applyBorder="1" applyAlignment="1">
      <alignment horizontal="right" vertical="center"/>
    </xf>
    <xf numFmtId="0" fontId="6" fillId="0" borderId="0" xfId="59" applyFont="1" applyAlignment="1">
      <alignment horizontal="center" vertical="center"/>
    </xf>
    <xf numFmtId="0" fontId="1" fillId="0" borderId="0" xfId="59" applyFont="1" applyBorder="1" applyAlignment="1">
      <alignment horizontal="right" vertical="center"/>
    </xf>
    <xf numFmtId="0" fontId="6" fillId="0" borderId="0" xfId="59" applyFont="1" applyAlignment="1">
      <alignment horizontal="left" vertical="center" wrapText="1"/>
    </xf>
    <xf numFmtId="3" fontId="6" fillId="0" borderId="0" xfId="59" applyNumberFormat="1" applyFont="1" applyFill="1" applyBorder="1" applyAlignment="1" applyProtection="1">
      <alignment vertical="center"/>
    </xf>
    <xf numFmtId="181" fontId="42" fillId="0" borderId="0" xfId="0" applyNumberFormat="1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181" fontId="43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vertical="center"/>
    </xf>
    <xf numFmtId="181" fontId="30" fillId="0" borderId="0" xfId="0" applyNumberFormat="1" applyFont="1" applyFill="1" applyAlignment="1">
      <alignment vertical="center"/>
    </xf>
    <xf numFmtId="181" fontId="25" fillId="0" borderId="0" xfId="0" applyNumberFormat="1" applyFont="1" applyFill="1" applyAlignment="1">
      <alignment horizontal="center" vertical="center"/>
    </xf>
    <xf numFmtId="181" fontId="32" fillId="0" borderId="1" xfId="0" applyNumberFormat="1" applyFont="1" applyFill="1" applyBorder="1" applyAlignment="1">
      <alignment horizontal="center" vertical="center"/>
    </xf>
    <xf numFmtId="179" fontId="32" fillId="0" borderId="1" xfId="0" applyNumberFormat="1" applyFont="1" applyFill="1" applyBorder="1" applyAlignment="1">
      <alignment vertical="center"/>
    </xf>
    <xf numFmtId="181" fontId="32" fillId="2" borderId="1" xfId="0" applyNumberFormat="1" applyFont="1" applyFill="1" applyBorder="1" applyAlignment="1" applyProtection="1">
      <alignment horizontal="left" vertical="center" wrapText="1"/>
    </xf>
    <xf numFmtId="179" fontId="31" fillId="2" borderId="1" xfId="0" applyNumberFormat="1" applyFont="1" applyFill="1" applyBorder="1" applyAlignment="1">
      <alignment horizontal="right" vertical="center"/>
    </xf>
    <xf numFmtId="181" fontId="31" fillId="0" borderId="1" xfId="0" applyNumberFormat="1" applyFont="1" applyFill="1" applyBorder="1" applyAlignment="1">
      <alignment horizontal="left" vertical="center" indent="1"/>
    </xf>
    <xf numFmtId="179" fontId="31" fillId="0" borderId="1" xfId="0" applyNumberFormat="1" applyFont="1" applyFill="1" applyBorder="1" applyAlignment="1">
      <alignment horizontal="right" vertical="center"/>
    </xf>
    <xf numFmtId="181" fontId="1" fillId="0" borderId="0" xfId="0" applyNumberFormat="1" applyFont="1" applyFill="1" applyAlignment="1">
      <alignment horizontal="right" vertical="center"/>
    </xf>
    <xf numFmtId="0" fontId="30" fillId="0" borderId="0" xfId="0" applyFont="1" applyAlignment="1"/>
    <xf numFmtId="0" fontId="25" fillId="0" borderId="0" xfId="0" applyFont="1" applyAlignment="1">
      <alignment horizontal="center"/>
    </xf>
    <xf numFmtId="0" fontId="1" fillId="0" borderId="0" xfId="0" applyFont="1" applyAlignment="1" applyProtection="1">
      <protection locked="0"/>
    </xf>
    <xf numFmtId="183" fontId="1" fillId="0" borderId="0" xfId="0" applyNumberFormat="1" applyFont="1" applyAlignment="1" applyProtection="1">
      <alignment horizontal="right" vertical="center"/>
      <protection locked="0"/>
    </xf>
    <xf numFmtId="0" fontId="43" fillId="0" borderId="2" xfId="0" applyFont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 wrapText="1"/>
      <protection locked="0"/>
    </xf>
    <xf numFmtId="183" fontId="43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9" fontId="1" fillId="0" borderId="5" xfId="0" applyNumberFormat="1" applyFont="1" applyFill="1" applyBorder="1">
      <alignment vertical="center"/>
    </xf>
    <xf numFmtId="183" fontId="30" fillId="0" borderId="5" xfId="0" applyNumberFormat="1" applyFont="1" applyFill="1" applyBorder="1" applyProtection="1">
      <alignment vertical="center"/>
      <protection locked="0"/>
    </xf>
    <xf numFmtId="9" fontId="30" fillId="0" borderId="5" xfId="0" applyNumberFormat="1" applyFont="1" applyBorder="1" applyProtection="1">
      <alignment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5" xfId="0" applyNumberFormat="1" applyFont="1" applyFill="1" applyBorder="1" applyProtection="1">
      <alignment vertical="center"/>
      <protection locked="0"/>
    </xf>
    <xf numFmtId="9" fontId="31" fillId="0" borderId="5" xfId="0" applyNumberFormat="1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9" fontId="6" fillId="0" borderId="5" xfId="0" applyNumberFormat="1" applyFont="1" applyFill="1" applyBorder="1" applyProtection="1">
      <alignment vertical="center"/>
      <protection locked="0"/>
    </xf>
    <xf numFmtId="9" fontId="43" fillId="0" borderId="5" xfId="0" applyNumberFormat="1" applyFont="1" applyBorder="1" applyProtection="1">
      <alignment vertical="center"/>
      <protection locked="0"/>
    </xf>
    <xf numFmtId="180" fontId="44" fillId="0" borderId="0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180" fontId="47" fillId="0" borderId="0" xfId="0" applyNumberFormat="1" applyFont="1" applyAlignment="1">
      <alignment vertical="center"/>
    </xf>
    <xf numFmtId="0" fontId="25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180" fontId="45" fillId="0" borderId="0" xfId="0" applyNumberFormat="1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181" fontId="32" fillId="0" borderId="1" xfId="0" applyNumberFormat="1" applyFont="1" applyFill="1" applyBorder="1" applyAlignment="1" applyProtection="1">
      <alignment horizontal="center" vertical="center" wrapText="1"/>
    </xf>
    <xf numFmtId="180" fontId="32" fillId="0" borderId="1" xfId="0" applyNumberFormat="1" applyFont="1" applyBorder="1" applyAlignment="1">
      <alignment horizontal="center" vertical="center"/>
    </xf>
    <xf numFmtId="179" fontId="32" fillId="0" borderId="1" xfId="0" applyNumberFormat="1" applyFont="1" applyFill="1" applyBorder="1" applyAlignment="1" applyProtection="1">
      <alignment horizontal="right" vertical="center" wrapText="1"/>
    </xf>
    <xf numFmtId="180" fontId="47" fillId="0" borderId="1" xfId="0" applyNumberFormat="1" applyFont="1" applyBorder="1" applyAlignment="1">
      <alignment vertical="center"/>
    </xf>
    <xf numFmtId="0" fontId="31" fillId="2" borderId="1" xfId="0" applyNumberFormat="1" applyFont="1" applyFill="1" applyBorder="1" applyAlignment="1" applyProtection="1">
      <alignment vertical="center" wrapText="1"/>
    </xf>
    <xf numFmtId="179" fontId="31" fillId="2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>
      <alignment vertical="center" wrapText="1"/>
    </xf>
    <xf numFmtId="179" fontId="31" fillId="0" borderId="1" xfId="0" applyNumberFormat="1" applyFont="1" applyFill="1" applyBorder="1" applyAlignment="1" applyProtection="1">
      <alignment horizontal="right" vertical="center" wrapText="1"/>
    </xf>
    <xf numFmtId="180" fontId="48" fillId="0" borderId="0" xfId="0" applyNumberFormat="1" applyFont="1" applyBorder="1" applyAlignment="1">
      <alignment vertical="center"/>
    </xf>
    <xf numFmtId="180" fontId="49" fillId="0" borderId="0" xfId="0" applyNumberFormat="1" applyFont="1" applyAlignment="1">
      <alignment vertical="center"/>
    </xf>
    <xf numFmtId="180" fontId="50" fillId="0" borderId="0" xfId="0" applyNumberFormat="1" applyFont="1" applyAlignment="1">
      <alignment horizontal="center" vertical="center"/>
    </xf>
    <xf numFmtId="180" fontId="50" fillId="0" borderId="0" xfId="0" applyNumberFormat="1" applyFont="1" applyAlignment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right" vertical="center"/>
      <protection locked="0"/>
    </xf>
    <xf numFmtId="180" fontId="47" fillId="0" borderId="0" xfId="0" applyNumberFormat="1" applyFont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83" fontId="1" fillId="0" borderId="0" xfId="0" applyNumberFormat="1" applyFont="1" applyFill="1" applyBorder="1" applyAlignment="1" applyProtection="1">
      <alignment horizontal="right" vertical="center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/>
    </xf>
    <xf numFmtId="181" fontId="31" fillId="2" borderId="1" xfId="0" applyNumberFormat="1" applyFont="1" applyFill="1" applyBorder="1" applyAlignment="1">
      <alignment vertical="center"/>
    </xf>
    <xf numFmtId="179" fontId="31" fillId="2" borderId="1" xfId="0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181" fontId="31" fillId="0" borderId="1" xfId="0" applyNumberFormat="1" applyFont="1" applyFill="1" applyBorder="1" applyAlignment="1">
      <alignment vertical="center"/>
    </xf>
    <xf numFmtId="179" fontId="31" fillId="0" borderId="1" xfId="0" applyNumberFormat="1" applyFont="1" applyFill="1" applyBorder="1" applyAlignment="1">
      <alignment vertical="center"/>
    </xf>
    <xf numFmtId="180" fontId="31" fillId="0" borderId="1" xfId="0" applyNumberFormat="1" applyFont="1" applyFill="1" applyBorder="1" applyAlignment="1">
      <alignment vertical="center"/>
    </xf>
    <xf numFmtId="49" fontId="32" fillId="2" borderId="1" xfId="53" applyNumberFormat="1" applyFont="1" applyFill="1" applyBorder="1" applyAlignment="1" applyProtection="1">
      <alignment horizontal="center" vertical="center"/>
    </xf>
    <xf numFmtId="179" fontId="32" fillId="2" borderId="1" xfId="0" applyNumberFormat="1" applyFont="1" applyFill="1" applyBorder="1" applyAlignment="1">
      <alignment vertical="center"/>
    </xf>
    <xf numFmtId="181" fontId="32" fillId="2" borderId="1" xfId="0" applyNumberFormat="1" applyFont="1" applyFill="1" applyBorder="1" applyAlignment="1">
      <alignment vertical="center"/>
    </xf>
    <xf numFmtId="0" fontId="31" fillId="0" borderId="1" xfId="0" applyFont="1" applyFill="1" applyBorder="1" applyAlignment="1" applyProtection="1">
      <alignment vertical="center" wrapText="1"/>
      <protection locked="0"/>
    </xf>
    <xf numFmtId="49" fontId="31" fillId="2" borderId="1" xfId="53" applyNumberFormat="1" applyFont="1" applyFill="1" applyBorder="1" applyAlignment="1" applyProtection="1">
      <alignment horizontal="left" vertical="center"/>
    </xf>
    <xf numFmtId="179" fontId="31" fillId="2" borderId="1" xfId="0" applyNumberFormat="1" applyFont="1" applyFill="1" applyBorder="1" applyAlignment="1" applyProtection="1">
      <alignment horizontal="right" vertical="center"/>
    </xf>
    <xf numFmtId="0" fontId="31" fillId="2" borderId="1" xfId="0" applyNumberFormat="1" applyFont="1" applyFill="1" applyBorder="1" applyAlignment="1" applyProtection="1">
      <alignment horizontal="right" vertical="center"/>
    </xf>
    <xf numFmtId="49" fontId="31" fillId="0" borderId="1" xfId="53" applyNumberFormat="1" applyFont="1" applyFill="1" applyBorder="1" applyAlignment="1" applyProtection="1">
      <alignment horizontal="left" vertical="center"/>
    </xf>
    <xf numFmtId="0" fontId="31" fillId="0" borderId="1" xfId="0" applyNumberFormat="1" applyFont="1" applyFill="1" applyBorder="1" applyAlignment="1" applyProtection="1">
      <alignment horizontal="right" vertical="center"/>
    </xf>
    <xf numFmtId="1" fontId="31" fillId="2" borderId="1" xfId="0" applyNumberFormat="1" applyFont="1" applyFill="1" applyBorder="1" applyAlignment="1" applyProtection="1">
      <alignment horizontal="right" vertical="center"/>
    </xf>
    <xf numFmtId="1" fontId="31" fillId="2" borderId="1" xfId="0" applyNumberFormat="1" applyFont="1" applyFill="1" applyBorder="1" applyAlignment="1" applyProtection="1">
      <alignment vertical="center"/>
      <protection locked="0"/>
    </xf>
    <xf numFmtId="179" fontId="32" fillId="2" borderId="1" xfId="0" applyNumberFormat="1" applyFont="1" applyFill="1" applyBorder="1" applyAlignment="1" applyProtection="1">
      <alignment horizontal="right" vertical="center"/>
      <protection locked="0"/>
    </xf>
    <xf numFmtId="181" fontId="32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179" fontId="51" fillId="2" borderId="1" xfId="0" applyNumberFormat="1" applyFont="1" applyFill="1" applyBorder="1" applyAlignment="1" applyProtection="1">
      <alignment horizontal="center" vertical="center"/>
    </xf>
    <xf numFmtId="1" fontId="52" fillId="0" borderId="1" xfId="0" applyNumberFormat="1" applyFont="1" applyBorder="1" applyAlignment="1" applyProtection="1">
      <alignment vertical="center"/>
      <protection locked="0"/>
    </xf>
    <xf numFmtId="179" fontId="52" fillId="2" borderId="1" xfId="0" applyNumberFormat="1" applyFont="1" applyFill="1" applyBorder="1" applyAlignment="1" applyProtection="1">
      <alignment horizontal="right" vertical="center"/>
    </xf>
    <xf numFmtId="179" fontId="52" fillId="0" borderId="1" xfId="0" applyNumberFormat="1" applyFont="1" applyFill="1" applyBorder="1" applyAlignment="1" applyProtection="1">
      <alignment horizontal="right" vertical="center"/>
    </xf>
    <xf numFmtId="179" fontId="41" fillId="2" borderId="1" xfId="0" applyNumberFormat="1" applyFont="1" applyFill="1" applyBorder="1" applyAlignment="1" applyProtection="1">
      <alignment horizontal="right" vertical="center"/>
    </xf>
    <xf numFmtId="1" fontId="23" fillId="0" borderId="0" xfId="0" applyNumberFormat="1" applyFont="1" applyAlignment="1" applyProtection="1">
      <protection locked="0"/>
    </xf>
    <xf numFmtId="0" fontId="19" fillId="0" borderId="0" xfId="0" applyFont="1" applyFill="1" applyAlignment="1" applyProtection="1"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23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183" fontId="31" fillId="2" borderId="1" xfId="0" applyNumberFormat="1" applyFont="1" applyFill="1" applyBorder="1" applyAlignment="1" applyProtection="1">
      <alignment horizontal="right" vertical="center"/>
    </xf>
    <xf numFmtId="177" fontId="31" fillId="0" borderId="1" xfId="59" applyNumberFormat="1" applyFont="1" applyFill="1" applyBorder="1" applyAlignment="1" applyProtection="1">
      <alignment horizontal="left" vertical="center" indent="1"/>
      <protection locked="0"/>
    </xf>
    <xf numFmtId="179" fontId="31" fillId="0" borderId="1" xfId="65" applyNumberFormat="1" applyFont="1" applyFill="1" applyBorder="1" applyAlignment="1">
      <alignment horizontal="right" vertical="center"/>
    </xf>
    <xf numFmtId="0" fontId="31" fillId="0" borderId="1" xfId="59" applyNumberFormat="1" applyFont="1" applyFill="1" applyBorder="1" applyAlignment="1" applyProtection="1">
      <alignment horizontal="left" vertical="center" indent="1"/>
    </xf>
    <xf numFmtId="0" fontId="31" fillId="0" borderId="1" xfId="0" applyFont="1" applyFill="1" applyBorder="1" applyAlignment="1" applyProtection="1">
      <alignment horizontal="left" vertical="center" indent="1"/>
      <protection locked="0"/>
    </xf>
    <xf numFmtId="177" fontId="31" fillId="0" borderId="1" xfId="0" applyNumberFormat="1" applyFont="1" applyFill="1" applyBorder="1" applyAlignment="1" applyProtection="1">
      <alignment horizontal="left" vertical="center" indent="1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179" fontId="32" fillId="2" borderId="1" xfId="0" applyNumberFormat="1" applyFont="1" applyFill="1" applyBorder="1" applyAlignment="1" applyProtection="1">
      <alignment horizontal="center" vertical="center"/>
    </xf>
    <xf numFmtId="183" fontId="32" fillId="2" borderId="1" xfId="0" applyNumberFormat="1" applyFont="1" applyFill="1" applyBorder="1" applyAlignment="1" applyProtection="1">
      <alignment horizontal="center" vertical="center"/>
    </xf>
    <xf numFmtId="1" fontId="31" fillId="0" borderId="1" xfId="0" applyNumberFormat="1" applyFont="1" applyFill="1" applyBorder="1" applyAlignment="1" applyProtection="1">
      <alignment vertical="center"/>
      <protection locked="0"/>
    </xf>
    <xf numFmtId="183" fontId="31" fillId="0" borderId="1" xfId="0" applyNumberFormat="1" applyFont="1" applyFill="1" applyBorder="1" applyAlignment="1" applyProtection="1">
      <alignment horizontal="right" vertical="center"/>
    </xf>
    <xf numFmtId="183" fontId="31" fillId="2" borderId="1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53" fillId="0" borderId="0" xfId="0" applyFont="1" applyFill="1" applyAlignment="1">
      <alignment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39" fillId="0" borderId="0" xfId="0" applyFont="1" applyFill="1" applyAlignment="1" applyProtection="1">
      <alignment vertical="center" wrapText="1"/>
      <protection locked="0"/>
    </xf>
    <xf numFmtId="0" fontId="39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wrapText="1"/>
    </xf>
    <xf numFmtId="0" fontId="31" fillId="0" borderId="1" xfId="66" applyFont="1" applyFill="1" applyBorder="1" applyAlignment="1" applyProtection="1">
      <alignment vertical="center" wrapText="1"/>
      <protection locked="0"/>
    </xf>
    <xf numFmtId="179" fontId="31" fillId="0" borderId="1" xfId="0" applyNumberFormat="1" applyFont="1" applyFill="1" applyBorder="1" applyAlignment="1" applyProtection="1">
      <alignment horizontal="right" vertical="center" wrapText="1"/>
      <protection locked="0"/>
    </xf>
    <xf numFmtId="183" fontId="3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 applyProtection="1">
      <alignment horizontal="justify" vertical="center" wrapText="1"/>
      <protection locked="0"/>
    </xf>
    <xf numFmtId="0" fontId="31" fillId="0" borderId="1" xfId="1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181" fontId="31" fillId="0" borderId="1" xfId="7" applyNumberFormat="1" applyFont="1" applyFill="1" applyBorder="1" applyAlignment="1" applyProtection="1">
      <alignment vertical="center" wrapText="1"/>
      <protection locked="0"/>
    </xf>
    <xf numFmtId="181" fontId="31" fillId="0" borderId="1" xfId="0" applyNumberFormat="1" applyFont="1" applyFill="1" applyBorder="1" applyAlignment="1" applyProtection="1">
      <alignment vertical="center" wrapText="1"/>
      <protection locked="0"/>
    </xf>
    <xf numFmtId="182" fontId="31" fillId="0" borderId="1" xfId="66" applyNumberFormat="1" applyFont="1" applyFill="1" applyBorder="1" applyAlignment="1">
      <alignment vertical="center" wrapText="1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179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1" fontId="31" fillId="2" borderId="1" xfId="0" applyNumberFormat="1" applyFont="1" applyFill="1" applyBorder="1" applyAlignment="1" applyProtection="1">
      <alignment vertical="center" wrapText="1"/>
      <protection locked="0"/>
    </xf>
    <xf numFmtId="179" fontId="3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31" fillId="0" borderId="1" xfId="0" applyNumberFormat="1" applyFont="1" applyFill="1" applyBorder="1" applyAlignment="1" applyProtection="1">
      <alignment vertical="center" wrapText="1"/>
      <protection locked="0"/>
    </xf>
    <xf numFmtId="183" fontId="3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Alignment="1">
      <alignment vertical="center" wrapText="1"/>
    </xf>
    <xf numFmtId="0" fontId="21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39" fillId="0" borderId="0" xfId="0" applyFont="1" applyFill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right" vertical="center"/>
      <protection locked="0"/>
    </xf>
    <xf numFmtId="176" fontId="0" fillId="0" borderId="0" xfId="0" applyNumberFormat="1" applyFont="1" applyFill="1" applyAlignment="1" applyProtection="1">
      <protection locked="0"/>
    </xf>
    <xf numFmtId="1" fontId="0" fillId="0" borderId="0" xfId="0" applyNumberFormat="1" applyFont="1" applyFill="1" applyAlignment="1" applyProtection="1">
      <protection locked="0"/>
    </xf>
    <xf numFmtId="0" fontId="31" fillId="0" borderId="0" xfId="59" applyFont="1" applyAlignment="1">
      <alignment horizontal="left" vertical="center"/>
    </xf>
    <xf numFmtId="0" fontId="31" fillId="0" borderId="0" xfId="59" applyFont="1" applyAlignment="1">
      <alignment vertical="center"/>
    </xf>
    <xf numFmtId="0" fontId="31" fillId="0" borderId="0" xfId="59" applyFont="1" applyFill="1" applyAlignment="1">
      <alignment vertical="center"/>
    </xf>
    <xf numFmtId="0" fontId="31" fillId="0" borderId="0" xfId="59" applyFont="1" applyFill="1" applyAlignment="1">
      <alignment horizontal="right" vertical="center"/>
    </xf>
    <xf numFmtId="0" fontId="32" fillId="0" borderId="1" xfId="59" applyFont="1" applyFill="1" applyBorder="1" applyAlignment="1">
      <alignment horizontal="center" vertical="center"/>
    </xf>
    <xf numFmtId="0" fontId="31" fillId="0" borderId="1" xfId="59" applyFont="1" applyFill="1" applyBorder="1" applyAlignment="1" applyProtection="1">
      <alignment horizontal="left" vertical="center" indent="1"/>
      <protection locked="0"/>
    </xf>
    <xf numFmtId="0" fontId="31" fillId="0" borderId="1" xfId="59" applyFont="1" applyFill="1" applyBorder="1" applyAlignment="1">
      <alignment horizontal="left" vertical="center" wrapText="1"/>
    </xf>
    <xf numFmtId="177" fontId="31" fillId="0" borderId="1" xfId="59" applyNumberFormat="1" applyFont="1" applyBorder="1" applyAlignment="1" applyProtection="1">
      <alignment vertical="center" wrapText="1"/>
      <protection locked="0"/>
    </xf>
    <xf numFmtId="0" fontId="31" fillId="0" borderId="1" xfId="41" applyFont="1" applyFill="1" applyBorder="1" applyAlignment="1" applyProtection="1">
      <alignment horizontal="left" vertical="center" indent="1"/>
      <protection locked="0"/>
    </xf>
    <xf numFmtId="177" fontId="31" fillId="0" borderId="1" xfId="59" applyNumberFormat="1" applyFont="1" applyFill="1" applyBorder="1" applyAlignment="1" applyProtection="1">
      <alignment vertical="center" wrapText="1"/>
      <protection locked="0"/>
    </xf>
    <xf numFmtId="181" fontId="31" fillId="0" borderId="1" xfId="63" applyNumberFormat="1" applyFont="1" applyFill="1" applyBorder="1" applyAlignment="1" applyProtection="1">
      <alignment horizontal="left" vertical="center" indent="1"/>
      <protection locked="0"/>
    </xf>
    <xf numFmtId="0" fontId="31" fillId="0" borderId="1" xfId="59" applyFont="1" applyFill="1" applyBorder="1" applyAlignment="1">
      <alignment horizontal="left" vertical="center" indent="1"/>
    </xf>
    <xf numFmtId="1" fontId="31" fillId="0" borderId="1" xfId="59" applyNumberFormat="1" applyFont="1" applyFill="1" applyBorder="1" applyAlignment="1">
      <alignment vertical="center"/>
    </xf>
    <xf numFmtId="181" fontId="31" fillId="0" borderId="1" xfId="59" applyNumberFormat="1" applyFont="1" applyFill="1" applyBorder="1" applyAlignment="1" applyProtection="1">
      <alignment horizontal="left" vertical="center" indent="1"/>
      <protection locked="0"/>
    </xf>
    <xf numFmtId="0" fontId="31" fillId="0" borderId="1" xfId="59" applyFont="1" applyFill="1" applyBorder="1" applyAlignment="1">
      <alignment horizontal="left" vertical="center" wrapText="1" indent="1"/>
    </xf>
    <xf numFmtId="1" fontId="31" fillId="0" borderId="1" xfId="59" applyNumberFormat="1" applyFont="1" applyFill="1" applyBorder="1" applyAlignment="1">
      <alignment horizontal="left" vertical="center"/>
    </xf>
    <xf numFmtId="1" fontId="31" fillId="0" borderId="1" xfId="59" applyNumberFormat="1" applyFont="1" applyFill="1" applyBorder="1" applyAlignment="1">
      <alignment horizontal="right" vertical="center"/>
    </xf>
    <xf numFmtId="182" fontId="31" fillId="0" borderId="1" xfId="41" applyNumberFormat="1" applyFont="1" applyFill="1" applyBorder="1" applyAlignment="1">
      <alignment horizontal="left" vertical="center" indent="1"/>
    </xf>
    <xf numFmtId="179" fontId="31" fillId="0" borderId="1" xfId="59" applyNumberFormat="1" applyFont="1" applyBorder="1" applyAlignment="1">
      <alignment vertical="center"/>
    </xf>
    <xf numFmtId="179" fontId="31" fillId="0" borderId="1" xfId="59" applyNumberFormat="1" applyFont="1" applyFill="1" applyBorder="1" applyAlignment="1">
      <alignment vertical="center"/>
    </xf>
    <xf numFmtId="0" fontId="31" fillId="0" borderId="1" xfId="59" applyFont="1" applyFill="1" applyBorder="1" applyAlignment="1">
      <alignment vertical="center"/>
    </xf>
    <xf numFmtId="177" fontId="32" fillId="2" borderId="1" xfId="59" applyNumberFormat="1" applyFont="1" applyFill="1" applyBorder="1" applyAlignment="1" applyProtection="1">
      <alignment horizontal="center" vertical="center"/>
      <protection locked="0"/>
    </xf>
    <xf numFmtId="1" fontId="31" fillId="2" borderId="1" xfId="59" applyNumberFormat="1" applyFont="1" applyFill="1" applyBorder="1" applyAlignment="1">
      <alignment horizontal="center" vertical="center"/>
    </xf>
    <xf numFmtId="1" fontId="1" fillId="0" borderId="0" xfId="59" applyNumberFormat="1" applyFont="1" applyFill="1" applyAlignment="1">
      <alignment vertical="center"/>
    </xf>
    <xf numFmtId="0" fontId="25" fillId="0" borderId="0" xfId="59" applyFont="1" applyFill="1" applyAlignment="1">
      <alignment vertical="center"/>
    </xf>
    <xf numFmtId="0" fontId="1" fillId="0" borderId="0" xfId="59" applyFont="1" applyFill="1" applyAlignment="1">
      <alignment horizontal="center" vertical="center"/>
    </xf>
    <xf numFmtId="0" fontId="25" fillId="0" borderId="0" xfId="59" applyFont="1" applyFill="1" applyAlignment="1">
      <alignment horizontal="center" vertical="center"/>
    </xf>
    <xf numFmtId="0" fontId="31" fillId="0" borderId="0" xfId="59" applyFont="1" applyFill="1" applyAlignment="1">
      <alignment horizontal="left" vertical="center"/>
    </xf>
    <xf numFmtId="1" fontId="31" fillId="0" borderId="0" xfId="59" applyNumberFormat="1" applyFont="1" applyFill="1" applyAlignment="1">
      <alignment vertical="center"/>
    </xf>
    <xf numFmtId="177" fontId="31" fillId="2" borderId="1" xfId="59" applyNumberFormat="1" applyFont="1" applyFill="1" applyBorder="1" applyAlignment="1" applyProtection="1">
      <alignment vertical="center"/>
      <protection locked="0"/>
    </xf>
    <xf numFmtId="179" fontId="31" fillId="2" borderId="1" xfId="59" applyNumberFormat="1" applyFont="1" applyFill="1" applyBorder="1" applyAlignment="1" applyProtection="1">
      <alignment horizontal="right" vertical="center"/>
    </xf>
    <xf numFmtId="0" fontId="31" fillId="0" borderId="1" xfId="59" applyFont="1" applyFill="1" applyBorder="1" applyAlignment="1">
      <alignment horizontal="left" vertical="center"/>
    </xf>
    <xf numFmtId="179" fontId="31" fillId="0" borderId="1" xfId="0" applyNumberFormat="1" applyFont="1" applyFill="1" applyBorder="1" applyAlignment="1" applyProtection="1">
      <alignment vertical="center"/>
      <protection locked="0"/>
    </xf>
    <xf numFmtId="179" fontId="39" fillId="0" borderId="1" xfId="65" applyNumberFormat="1" applyFont="1" applyFill="1" applyBorder="1" applyAlignment="1">
      <alignment horizontal="right" vertical="center"/>
    </xf>
    <xf numFmtId="177" fontId="31" fillId="0" borderId="1" xfId="59" applyNumberFormat="1" applyFont="1" applyFill="1" applyBorder="1" applyAlignment="1" applyProtection="1">
      <alignment vertical="center"/>
      <protection locked="0"/>
    </xf>
    <xf numFmtId="179" fontId="39" fillId="0" borderId="1" xfId="0" applyNumberFormat="1" applyFont="1" applyBorder="1" applyAlignment="1" applyProtection="1">
      <alignment horizontal="right" vertical="center"/>
    </xf>
    <xf numFmtId="179" fontId="32" fillId="2" borderId="1" xfId="59" applyNumberFormat="1" applyFont="1" applyFill="1" applyBorder="1" applyAlignment="1">
      <alignment horizontal="center" vertical="center"/>
    </xf>
    <xf numFmtId="0" fontId="31" fillId="0" borderId="1" xfId="59" applyFont="1" applyFill="1" applyBorder="1" applyAlignment="1">
      <alignment horizontal="center" vertical="center" wrapText="1"/>
    </xf>
    <xf numFmtId="1" fontId="1" fillId="0" borderId="0" xfId="59" applyNumberFormat="1" applyFont="1" applyFill="1" applyAlignment="1">
      <alignment horizontal="center" vertical="center"/>
    </xf>
    <xf numFmtId="177" fontId="6" fillId="0" borderId="0" xfId="59" applyNumberFormat="1" applyFont="1" applyFill="1" applyBorder="1" applyAlignment="1" applyProtection="1">
      <alignment horizontal="center" vertical="center"/>
      <protection locked="0"/>
    </xf>
    <xf numFmtId="1" fontId="1" fillId="0" borderId="0" xfId="59" applyNumberFormat="1" applyFont="1" applyFill="1" applyBorder="1" applyAlignment="1">
      <alignment vertical="center"/>
    </xf>
    <xf numFmtId="1" fontId="1" fillId="0" borderId="0" xfId="59" applyNumberFormat="1" applyFont="1" applyFill="1" applyBorder="1" applyAlignment="1">
      <alignment horizontal="right" vertical="center"/>
    </xf>
    <xf numFmtId="2" fontId="1" fillId="0" borderId="0" xfId="59" applyNumberFormat="1" applyFont="1" applyFill="1" applyBorder="1" applyAlignment="1">
      <alignment horizontal="right" vertical="center"/>
    </xf>
    <xf numFmtId="0" fontId="1" fillId="0" borderId="0" xfId="59" applyFont="1" applyFill="1" applyBorder="1" applyAlignment="1">
      <alignment horizontal="right" vertical="center"/>
    </xf>
    <xf numFmtId="185" fontId="1" fillId="0" borderId="0" xfId="59" applyNumberFormat="1" applyFont="1" applyFill="1" applyAlignment="1">
      <alignment horizontal="center" vertical="center"/>
    </xf>
    <xf numFmtId="0" fontId="6" fillId="0" borderId="0" xfId="59" applyFont="1" applyFill="1" applyAlignment="1">
      <alignment vertical="center"/>
    </xf>
    <xf numFmtId="0" fontId="1" fillId="0" borderId="0" xfId="59" applyFont="1" applyAlignment="1">
      <alignment horizontal="left" vertical="center"/>
    </xf>
    <xf numFmtId="0" fontId="1" fillId="0" borderId="0" xfId="59" applyFont="1" applyFill="1" applyAlignment="1">
      <alignment horizontal="right" vertical="center"/>
    </xf>
    <xf numFmtId="179" fontId="31" fillId="0" borderId="1" xfId="0" applyNumberFormat="1" applyFont="1" applyBorder="1" applyAlignment="1" applyProtection="1">
      <alignment horizontal="right" vertical="center"/>
      <protection locked="0"/>
    </xf>
    <xf numFmtId="177" fontId="31" fillId="0" borderId="1" xfId="59" applyNumberFormat="1" applyFont="1" applyBorder="1" applyAlignment="1" applyProtection="1">
      <alignment horizontal="right" vertical="center" wrapText="1"/>
      <protection locked="0"/>
    </xf>
    <xf numFmtId="0" fontId="31" fillId="0" borderId="1" xfId="59" applyFont="1" applyFill="1" applyBorder="1" applyAlignment="1">
      <alignment horizontal="right" vertical="center" wrapText="1"/>
    </xf>
    <xf numFmtId="177" fontId="31" fillId="0" borderId="1" xfId="59" applyNumberFormat="1" applyFont="1" applyFill="1" applyBorder="1" applyAlignment="1" applyProtection="1">
      <alignment horizontal="right" vertical="center" wrapText="1"/>
      <protection locked="0"/>
    </xf>
    <xf numFmtId="1" fontId="31" fillId="0" borderId="1" xfId="59" applyNumberFormat="1" applyFont="1" applyFill="1" applyBorder="1" applyAlignment="1">
      <alignment horizontal="center" vertical="center"/>
    </xf>
    <xf numFmtId="0" fontId="1" fillId="0" borderId="0" xfId="59" applyFont="1" applyAlignment="1">
      <alignment horizontal="right" vertical="center"/>
    </xf>
    <xf numFmtId="1" fontId="6" fillId="0" borderId="0" xfId="59" applyNumberFormat="1" applyFont="1" applyFill="1" applyBorder="1" applyAlignment="1">
      <alignment horizontal="right" vertical="center" wrapText="1"/>
    </xf>
    <xf numFmtId="1" fontId="1" fillId="0" borderId="0" xfId="59" applyNumberFormat="1" applyFont="1" applyFill="1" applyAlignment="1">
      <alignment horizontal="right" vertical="center"/>
    </xf>
    <xf numFmtId="0" fontId="20" fillId="0" borderId="0" xfId="59" applyFont="1" applyFill="1" applyAlignment="1">
      <alignment horizontal="center" vertical="center"/>
    </xf>
    <xf numFmtId="0" fontId="1" fillId="0" borderId="0" xfId="59" applyFont="1" applyFill="1" applyAlignment="1">
      <alignment horizontal="left" vertical="center"/>
    </xf>
    <xf numFmtId="0" fontId="40" fillId="0" borderId="1" xfId="59" applyFont="1" applyFill="1" applyBorder="1" applyAlignment="1">
      <alignment horizontal="center" vertical="center" wrapText="1"/>
    </xf>
    <xf numFmtId="179" fontId="31" fillId="0" borderId="1" xfId="0" applyNumberFormat="1" applyFont="1" applyBorder="1" applyAlignment="1" applyProtection="1">
      <alignment horizontal="right" vertical="center"/>
    </xf>
    <xf numFmtId="179" fontId="52" fillId="0" borderId="1" xfId="65" applyNumberFormat="1" applyFont="1" applyFill="1" applyBorder="1" applyAlignment="1">
      <alignment horizontal="right" vertical="center"/>
    </xf>
    <xf numFmtId="179" fontId="31" fillId="0" borderId="1" xfId="59" applyNumberFormat="1" applyFont="1" applyFill="1" applyBorder="1" applyAlignment="1" applyProtection="1">
      <alignment horizontal="right" vertical="center"/>
    </xf>
    <xf numFmtId="179" fontId="41" fillId="2" borderId="1" xfId="59" applyNumberFormat="1" applyFont="1" applyFill="1" applyBorder="1" applyAlignment="1">
      <alignment horizontal="right" vertical="center"/>
    </xf>
    <xf numFmtId="179" fontId="41" fillId="0" borderId="1" xfId="59" applyNumberFormat="1" applyFont="1" applyFill="1" applyBorder="1" applyAlignment="1">
      <alignment horizontal="right" vertical="center"/>
    </xf>
    <xf numFmtId="179" fontId="40" fillId="2" borderId="1" xfId="59" applyNumberFormat="1" applyFont="1" applyFill="1" applyBorder="1" applyAlignment="1">
      <alignment horizontal="center" vertical="center"/>
    </xf>
    <xf numFmtId="9" fontId="31" fillId="0" borderId="1" xfId="59" applyNumberFormat="1" applyFont="1" applyFill="1" applyBorder="1" applyAlignment="1">
      <alignment horizontal="center" vertical="center" wrapText="1"/>
    </xf>
    <xf numFmtId="1" fontId="4" fillId="0" borderId="0" xfId="59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55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23" fillId="0" borderId="0" xfId="0" applyFont="1" applyAlignment="1"/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49" fontId="60" fillId="0" borderId="0" xfId="0" applyNumberFormat="1" applyFont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1" fillId="0" borderId="0" xfId="59" applyFont="1" applyFill="1" applyAlignment="1" quotePrefix="1">
      <alignment horizontal="left" vertical="center"/>
    </xf>
    <xf numFmtId="0" fontId="1" fillId="0" borderId="0" xfId="59" applyFont="1" applyAlignment="1" quotePrefix="1">
      <alignment horizontal="left" vertical="center"/>
    </xf>
    <xf numFmtId="0" fontId="31" fillId="0" borderId="0" xfId="59" applyFont="1" applyFill="1" applyAlignment="1" quotePrefix="1">
      <alignment horizontal="left" vertical="center"/>
    </xf>
    <xf numFmtId="0" fontId="31" fillId="0" borderId="0" xfId="59" applyFont="1" applyAlignment="1" quotePrefix="1">
      <alignment horizontal="left" vertical="center"/>
    </xf>
  </cellXfs>
  <cellStyles count="82">
    <cellStyle name="常规" xfId="0" builtinId="0"/>
    <cellStyle name="标题 2" xfId="1"/>
    <cellStyle name="_ET_STYLE_NoName_00_ 2" xfId="2"/>
    <cellStyle name="常规 2_2016年四上企业奖励" xfId="3"/>
    <cellStyle name="千位分隔" xfId="4" builtinId="3"/>
    <cellStyle name="货币" xfId="5" builtinId="4"/>
    <cellStyle name="千位分隔[0]" xfId="6" builtinId="6"/>
    <cellStyle name="常规_第三次收回预算汇总表(3.18)" xfId="7"/>
    <cellStyle name="常规 23" xfId="8"/>
    <cellStyle name="百分比" xfId="9" builtinId="5"/>
    <cellStyle name="常规_2012年工作表1.30" xfId="10"/>
    <cellStyle name="常规 25" xfId="11"/>
    <cellStyle name="常规 30" xfId="12"/>
    <cellStyle name="_ET_STYLE_NoName_00__2017国有资本经营预算 2" xfId="13"/>
    <cellStyle name="标题" xfId="14"/>
    <cellStyle name="_ET_STYLE_NoName_00_" xfId="15"/>
    <cellStyle name="货币[0]" xfId="16" builtinId="7"/>
    <cellStyle name="_ET_STYLE_NoName_00__2017国有资本经营预算" xfId="17"/>
    <cellStyle name="20% - 强调文字颜色 1" xfId="18"/>
    <cellStyle name="20% - 强调文字颜色 2" xfId="19"/>
    <cellStyle name="60% - 着色 2" xfId="20"/>
    <cellStyle name="20% - 强调文字颜色 3" xfId="21"/>
    <cellStyle name="20% - 强调文字颜色 4" xfId="22"/>
    <cellStyle name="20% - 强调文字颜色 5" xfId="23"/>
    <cellStyle name="链接单元格" xfId="24"/>
    <cellStyle name="常规_2010预算草案（人代会附表1）" xfId="25"/>
    <cellStyle name="60% - 着色 5" xfId="26"/>
    <cellStyle name="20% - 强调文字颜色 6" xfId="27"/>
    <cellStyle name="常规 24" xfId="28"/>
    <cellStyle name="3232" xfId="29"/>
    <cellStyle name="计算" xfId="30"/>
    <cellStyle name="常规 26" xfId="31"/>
    <cellStyle name="常规 31" xfId="32"/>
    <cellStyle name="3232 2" xfId="33"/>
    <cellStyle name="40% - 强调文字颜色 1" xfId="34"/>
    <cellStyle name="40% - 强调文字颜色 2" xfId="35"/>
    <cellStyle name="差" xfId="36"/>
    <cellStyle name="40% - 强调文字颜色 3" xfId="37"/>
    <cellStyle name="40% - 强调文字颜色 4" xfId="38"/>
    <cellStyle name="常规 2 2" xfId="39"/>
    <cellStyle name="40% - 强调文字颜色 5" xfId="40"/>
    <cellStyle name="常规_西安 2" xfId="41"/>
    <cellStyle name="40% - 强调文字颜色 6" xfId="42"/>
    <cellStyle name="标题 3" xfId="43"/>
    <cellStyle name="60% - 强调文字颜色 1" xfId="44"/>
    <cellStyle name="标题 4" xfId="45"/>
    <cellStyle name="60% - 强调文字颜色 2" xfId="46"/>
    <cellStyle name="60% - 强调文字颜色 3" xfId="47"/>
    <cellStyle name="60% - 强调文字颜色 4" xfId="48"/>
    <cellStyle name="60% - 强调文字颜色 5" xfId="49"/>
    <cellStyle name="60% - 强调文字颜色 6" xfId="50"/>
    <cellStyle name="常规_综合科2015年铜川市预算执行情况和2016年预算表（人大报告表）" xfId="51"/>
    <cellStyle name="标题 1" xfId="52"/>
    <cellStyle name="常规 2" xfId="53"/>
    <cellStyle name="好" xfId="54"/>
    <cellStyle name="常规 27" xfId="55"/>
    <cellStyle name="常规 28" xfId="56"/>
    <cellStyle name="常规 33" xfId="57"/>
    <cellStyle name="常规 29" xfId="58"/>
    <cellStyle name="常规 3" xfId="59"/>
    <cellStyle name="常规_铜川市2015年底政府性债务余额情况表_2016债务余额（报人大）" xfId="60"/>
    <cellStyle name="常规 4" xfId="61"/>
    <cellStyle name="常规_2016债务余额（报人大）" xfId="62"/>
    <cellStyle name="常规_第三次收回预算汇总表(3.18) 2" xfId="63"/>
    <cellStyle name="常规_铜川市2015年底政府性债务余额情况表" xfId="64"/>
    <cellStyle name="常规_市本级" xfId="65"/>
    <cellStyle name="常规_西安" xfId="66"/>
    <cellStyle name="汇总" xfId="67"/>
    <cellStyle name="检查单元格" xfId="68"/>
    <cellStyle name="解释性文本" xfId="69"/>
    <cellStyle name="警告文本" xfId="70"/>
    <cellStyle name="强调文字颜色 1" xfId="71"/>
    <cellStyle name="强调文字颜色 2" xfId="72"/>
    <cellStyle name="强调文字颜色 3" xfId="73"/>
    <cellStyle name="强调文字颜色 4" xfId="74"/>
    <cellStyle name="强调文字颜色 5" xfId="75"/>
    <cellStyle name="强调文字颜色 6" xfId="76"/>
    <cellStyle name="着色 5" xfId="77"/>
    <cellStyle name="适中" xfId="78"/>
    <cellStyle name="输出" xfId="79"/>
    <cellStyle name="输入" xfId="80"/>
    <cellStyle name="注释" xfId="8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" Type="http://schemas.openxmlformats.org/officeDocument/2006/relationships/worksheet" Target="worksheets/sheet3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theme" Target="theme/theme1.xml"/><Relationship Id="rId37" Type="http://schemas.openxmlformats.org/officeDocument/2006/relationships/styles" Target="styles.xml"/><Relationship Id="rId3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zoomScale="70" zoomScaleNormal="70" workbookViewId="0">
      <selection activeCell="M30" sqref="M30"/>
    </sheetView>
  </sheetViews>
  <sheetFormatPr defaultColWidth="9" defaultRowHeight="14.25"/>
  <sheetData>
    <row r="1" ht="28.5" customHeight="1"/>
    <row r="2" ht="37.5" customHeight="1" spans="1:11">
      <c r="A2" s="527" t="s">
        <v>0</v>
      </c>
      <c r="B2" s="528"/>
      <c r="C2" s="528"/>
      <c r="J2" s="521"/>
      <c r="K2" s="521"/>
    </row>
    <row r="4" spans="7:8">
      <c r="G4" s="529"/>
      <c r="H4" s="529"/>
    </row>
    <row r="8" ht="39.75" customHeight="1" spans="1:9">
      <c r="A8" s="530" t="s">
        <v>1</v>
      </c>
      <c r="B8" s="531"/>
      <c r="C8" s="531"/>
      <c r="D8" s="531"/>
      <c r="E8" s="531"/>
      <c r="F8" s="531"/>
      <c r="G8" s="531"/>
      <c r="H8" s="531"/>
      <c r="I8" s="531"/>
    </row>
    <row r="9" ht="39.75" customHeight="1" spans="1:9">
      <c r="A9" s="532" t="s">
        <v>2</v>
      </c>
      <c r="B9" s="533"/>
      <c r="C9" s="533"/>
      <c r="D9" s="533"/>
      <c r="E9" s="533"/>
      <c r="F9" s="533"/>
      <c r="G9" s="533"/>
      <c r="H9" s="533"/>
      <c r="I9" s="533"/>
    </row>
    <row r="10" ht="34.5" customHeight="1" spans="1:9">
      <c r="A10" s="534"/>
      <c r="B10" s="534"/>
      <c r="C10" s="534"/>
      <c r="D10" s="534"/>
      <c r="E10" s="534"/>
      <c r="F10" s="534"/>
      <c r="G10" s="534"/>
      <c r="H10" s="534"/>
      <c r="I10" s="534"/>
    </row>
    <row r="32" ht="41.25" customHeight="1"/>
    <row r="33" ht="28.5" customHeight="1" spans="1:9">
      <c r="A33" s="535" t="s">
        <v>3</v>
      </c>
      <c r="B33" s="536"/>
      <c r="C33" s="536"/>
      <c r="D33" s="536"/>
      <c r="E33" s="536"/>
      <c r="F33" s="536"/>
      <c r="G33" s="536"/>
      <c r="H33" s="536"/>
      <c r="I33" s="536"/>
    </row>
    <row r="34" ht="28.5" customHeight="1" spans="1:9">
      <c r="A34" s="537" t="s">
        <v>4</v>
      </c>
      <c r="B34" s="538"/>
      <c r="C34" s="538"/>
      <c r="D34" s="538"/>
      <c r="E34" s="538"/>
      <c r="F34" s="538"/>
      <c r="G34" s="538"/>
      <c r="H34" s="538"/>
      <c r="I34" s="538"/>
    </row>
  </sheetData>
  <mergeCells count="7">
    <mergeCell ref="A2:C2"/>
    <mergeCell ref="J2:K2"/>
    <mergeCell ref="A8:I8"/>
    <mergeCell ref="A9:I9"/>
    <mergeCell ref="A10:I10"/>
    <mergeCell ref="A33:I33"/>
    <mergeCell ref="A34:I34"/>
  </mergeCells>
  <printOptions horizontalCentered="1"/>
  <pageMargins left="0.388888888888889" right="0.388888888888889" top="0.788888888888889" bottom="0.588888888888889" header="0.509027777777778" footer="0.509027777777778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11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B4" sqref="B4:D7"/>
    </sheetView>
  </sheetViews>
  <sheetFormatPr defaultColWidth="9" defaultRowHeight="14.25"/>
  <cols>
    <col min="1" max="1" width="28" style="384" customWidth="1"/>
    <col min="2" max="4" width="17" style="385" customWidth="1"/>
    <col min="5" max="249" width="9" style="384"/>
  </cols>
  <sheetData>
    <row r="1" s="1" customFormat="1" ht="33.75" customHeight="1" spans="1:249">
      <c r="A1" s="386" t="s">
        <v>160</v>
      </c>
      <c r="B1" s="386"/>
      <c r="C1" s="386"/>
      <c r="D1" s="386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  <c r="BF1" s="387"/>
      <c r="BG1" s="387"/>
      <c r="BH1" s="387"/>
      <c r="BI1" s="387"/>
      <c r="BJ1" s="387"/>
      <c r="BK1" s="387"/>
      <c r="BL1" s="387"/>
      <c r="BM1" s="387"/>
      <c r="BN1" s="387"/>
      <c r="BO1" s="387"/>
      <c r="BP1" s="387"/>
      <c r="BQ1" s="387"/>
      <c r="BR1" s="387"/>
      <c r="BS1" s="387"/>
      <c r="BT1" s="387"/>
      <c r="BU1" s="387"/>
      <c r="BV1" s="387"/>
      <c r="BW1" s="387"/>
      <c r="BX1" s="387"/>
      <c r="BY1" s="387"/>
      <c r="BZ1" s="387"/>
      <c r="CA1" s="387"/>
      <c r="CB1" s="387"/>
      <c r="CC1" s="387"/>
      <c r="CD1" s="387"/>
      <c r="CE1" s="387"/>
      <c r="CF1" s="387"/>
      <c r="CG1" s="387"/>
      <c r="CH1" s="387"/>
      <c r="CI1" s="387"/>
      <c r="CJ1" s="387"/>
      <c r="CK1" s="387"/>
      <c r="CL1" s="387"/>
      <c r="CM1" s="387"/>
      <c r="CN1" s="387"/>
      <c r="CO1" s="387"/>
      <c r="CP1" s="387"/>
      <c r="CQ1" s="387"/>
      <c r="CR1" s="387"/>
      <c r="CS1" s="387"/>
      <c r="CT1" s="387"/>
      <c r="CU1" s="387"/>
      <c r="CV1" s="387"/>
      <c r="CW1" s="387"/>
      <c r="CX1" s="387"/>
      <c r="CY1" s="387"/>
      <c r="CZ1" s="387"/>
      <c r="DA1" s="387"/>
      <c r="DB1" s="387"/>
      <c r="DC1" s="387"/>
      <c r="DD1" s="387"/>
      <c r="DE1" s="387"/>
      <c r="DF1" s="387"/>
      <c r="DG1" s="387"/>
      <c r="DH1" s="387"/>
      <c r="DI1" s="387"/>
      <c r="DJ1" s="387"/>
      <c r="DK1" s="387"/>
      <c r="DL1" s="387"/>
      <c r="DM1" s="387"/>
      <c r="DN1" s="387"/>
      <c r="DO1" s="387"/>
      <c r="DP1" s="387"/>
      <c r="DQ1" s="387"/>
      <c r="DR1" s="387"/>
      <c r="DS1" s="387"/>
      <c r="DT1" s="387"/>
      <c r="DU1" s="387"/>
      <c r="DV1" s="387"/>
      <c r="DW1" s="387"/>
      <c r="DX1" s="387"/>
      <c r="DY1" s="387"/>
      <c r="DZ1" s="387"/>
      <c r="EA1" s="387"/>
      <c r="EB1" s="387"/>
      <c r="EC1" s="387"/>
      <c r="ED1" s="387"/>
      <c r="EE1" s="387"/>
      <c r="EF1" s="387"/>
      <c r="EG1" s="387"/>
      <c r="EH1" s="387"/>
      <c r="EI1" s="387"/>
      <c r="EJ1" s="387"/>
      <c r="EK1" s="387"/>
      <c r="EL1" s="387"/>
      <c r="EM1" s="387"/>
      <c r="EN1" s="387"/>
      <c r="EO1" s="387"/>
      <c r="EP1" s="387"/>
      <c r="EQ1" s="387"/>
      <c r="ER1" s="387"/>
      <c r="ES1" s="387"/>
      <c r="ET1" s="387"/>
      <c r="EU1" s="387"/>
      <c r="EV1" s="387"/>
      <c r="EW1" s="387"/>
      <c r="EX1" s="387"/>
      <c r="EY1" s="387"/>
      <c r="EZ1" s="387"/>
      <c r="FA1" s="387"/>
      <c r="FB1" s="387"/>
      <c r="FC1" s="387"/>
      <c r="FD1" s="387"/>
      <c r="FE1" s="387"/>
      <c r="FF1" s="387"/>
      <c r="FG1" s="387"/>
      <c r="FH1" s="387"/>
      <c r="FI1" s="387"/>
      <c r="FJ1" s="387"/>
      <c r="FK1" s="387"/>
      <c r="FL1" s="387"/>
      <c r="FM1" s="387"/>
      <c r="FN1" s="387"/>
      <c r="FO1" s="387"/>
      <c r="FP1" s="387"/>
      <c r="FQ1" s="387"/>
      <c r="FR1" s="387"/>
      <c r="FS1" s="387"/>
      <c r="FT1" s="387"/>
      <c r="FU1" s="387"/>
      <c r="FV1" s="387"/>
      <c r="FW1" s="387"/>
      <c r="FX1" s="387"/>
      <c r="FY1" s="387"/>
      <c r="FZ1" s="387"/>
      <c r="GA1" s="387"/>
      <c r="GB1" s="387"/>
      <c r="GC1" s="387"/>
      <c r="GD1" s="387"/>
      <c r="GE1" s="387"/>
      <c r="GF1" s="387"/>
      <c r="GG1" s="387"/>
      <c r="GH1" s="387"/>
      <c r="GI1" s="387"/>
      <c r="GJ1" s="387"/>
      <c r="GK1" s="387"/>
      <c r="GL1" s="387"/>
      <c r="GM1" s="387"/>
      <c r="GN1" s="387"/>
      <c r="GO1" s="387"/>
      <c r="GP1" s="387"/>
      <c r="GQ1" s="387"/>
      <c r="GR1" s="387"/>
      <c r="GS1" s="387"/>
      <c r="GT1" s="387"/>
      <c r="GU1" s="387"/>
      <c r="GV1" s="387"/>
      <c r="GW1" s="387"/>
      <c r="GX1" s="387"/>
      <c r="GY1" s="387"/>
      <c r="GZ1" s="387"/>
      <c r="HA1" s="387"/>
      <c r="HB1" s="387"/>
      <c r="HC1" s="387"/>
      <c r="HD1" s="387"/>
      <c r="HE1" s="387"/>
      <c r="HF1" s="387"/>
      <c r="HG1" s="387"/>
      <c r="HH1" s="387"/>
      <c r="HI1" s="387"/>
      <c r="HJ1" s="387"/>
      <c r="HK1" s="387"/>
      <c r="HL1" s="387"/>
      <c r="HM1" s="387"/>
      <c r="HN1" s="387"/>
      <c r="HO1" s="387"/>
      <c r="HP1" s="387"/>
      <c r="HQ1" s="387"/>
      <c r="HR1" s="387"/>
      <c r="HS1" s="387"/>
      <c r="HT1" s="387"/>
      <c r="HU1" s="387"/>
      <c r="HV1" s="387"/>
      <c r="HW1" s="387"/>
      <c r="HX1" s="387"/>
      <c r="HY1" s="387"/>
      <c r="HZ1" s="387"/>
      <c r="IA1" s="387"/>
      <c r="IB1" s="387"/>
      <c r="IC1" s="387"/>
      <c r="ID1" s="387"/>
      <c r="IE1" s="387"/>
      <c r="IF1" s="387"/>
      <c r="IG1" s="387"/>
      <c r="IH1" s="387"/>
      <c r="II1" s="387"/>
      <c r="IJ1" s="387"/>
      <c r="IK1" s="387"/>
      <c r="IL1" s="387"/>
      <c r="IM1" s="387"/>
      <c r="IN1" s="387"/>
      <c r="IO1" s="387"/>
    </row>
    <row r="2" s="69" customFormat="1" ht="24.75" customHeight="1" spans="1:4">
      <c r="A2" s="69" t="s">
        <v>161</v>
      </c>
      <c r="D2" s="70" t="s">
        <v>117</v>
      </c>
    </row>
    <row r="3" s="382" customFormat="1" ht="51.75" customHeight="1" spans="1:4">
      <c r="A3" s="388" t="s">
        <v>162</v>
      </c>
      <c r="B3" s="389" t="s">
        <v>119</v>
      </c>
      <c r="C3" s="389" t="s">
        <v>163</v>
      </c>
      <c r="D3" s="389" t="s">
        <v>164</v>
      </c>
    </row>
    <row r="4" s="383" customFormat="1" ht="50.25" customHeight="1" spans="1:4">
      <c r="A4" s="388" t="s">
        <v>165</v>
      </c>
      <c r="B4" s="390">
        <f>SUM(B5:B7)</f>
        <v>727241</v>
      </c>
      <c r="C4" s="390">
        <f>SUM(C5:C7)</f>
        <v>189596</v>
      </c>
      <c r="D4" s="390">
        <f>SUM(D5:D7)</f>
        <v>537645</v>
      </c>
    </row>
    <row r="5" s="383" customFormat="1" ht="50.25" customHeight="1" spans="1:4">
      <c r="A5" s="391" t="s">
        <v>166</v>
      </c>
      <c r="B5" s="392">
        <f>全市公共收入预算表!C31</f>
        <v>23315</v>
      </c>
      <c r="C5" s="393">
        <v>16719</v>
      </c>
      <c r="D5" s="394">
        <f>B5-C5</f>
        <v>6596</v>
      </c>
    </row>
    <row r="6" s="383" customFormat="1" ht="50.25" customHeight="1" spans="1:4">
      <c r="A6" s="391" t="s">
        <v>167</v>
      </c>
      <c r="B6" s="392">
        <f>全市公共收入预算表!C32</f>
        <v>334451</v>
      </c>
      <c r="C6" s="393">
        <v>77370</v>
      </c>
      <c r="D6" s="394">
        <f t="shared" ref="D6:D7" si="0">B6-C6</f>
        <v>257081</v>
      </c>
    </row>
    <row r="7" s="383" customFormat="1" ht="50.25" customHeight="1" spans="1:4">
      <c r="A7" s="391" t="s">
        <v>168</v>
      </c>
      <c r="B7" s="392">
        <f>全市公共收入预算表!C33</f>
        <v>369475</v>
      </c>
      <c r="C7" s="393">
        <v>95507</v>
      </c>
      <c r="D7" s="394">
        <f>B7-C7</f>
        <v>273968</v>
      </c>
    </row>
    <row r="11" spans="3:3">
      <c r="C11" s="395"/>
    </row>
  </sheetData>
  <mergeCells count="1">
    <mergeCell ref="A1:D1"/>
  </mergeCells>
  <printOptions horizontalCentered="1"/>
  <pageMargins left="0.786805555555556" right="0.786805555555556" top="0.786805555555556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88"/>
  <sheetViews>
    <sheetView showZeros="0" workbookViewId="0">
      <pane ySplit="3" topLeftCell="A465" activePane="bottomLeft" state="frozen"/>
      <selection/>
      <selection pane="bottomLeft" activeCell="B481" sqref="B481"/>
    </sheetView>
  </sheetViews>
  <sheetFormatPr defaultColWidth="9" defaultRowHeight="14.25" outlineLevelCol="7"/>
  <cols>
    <col min="1" max="1" width="39.5" style="355" customWidth="1"/>
    <col min="2" max="2" width="18.25" style="355" customWidth="1"/>
    <col min="3" max="5" width="18.25" style="355" hidden="1" customWidth="1"/>
    <col min="6" max="6" width="16.125" style="355" customWidth="1"/>
    <col min="7" max="7" width="9" style="354"/>
    <col min="8" max="8" width="9" style="354" hidden="1" customWidth="1"/>
    <col min="9" max="16382" width="9" style="354"/>
    <col min="16383" max="16384" width="9" style="310"/>
  </cols>
  <sheetData>
    <row r="1" s="350" customFormat="1" ht="27" customHeight="1" spans="1:6">
      <c r="A1" s="356" t="s">
        <v>169</v>
      </c>
      <c r="B1" s="356"/>
      <c r="C1" s="356"/>
      <c r="D1" s="356"/>
      <c r="E1" s="356"/>
      <c r="F1" s="356"/>
    </row>
    <row r="2" s="351" customFormat="1" ht="21.75" customHeight="1" spans="1:6">
      <c r="A2" s="357" t="s">
        <v>170</v>
      </c>
      <c r="B2" s="358"/>
      <c r="C2" s="358">
        <v>95507</v>
      </c>
      <c r="D2" s="358">
        <f>C2-D3-B2</f>
        <v>0</v>
      </c>
      <c r="E2" s="358"/>
      <c r="F2" s="359" t="s">
        <v>117</v>
      </c>
    </row>
    <row r="3" s="352" customFormat="1" ht="23.25" customHeight="1" spans="1:8">
      <c r="A3" s="360" t="s">
        <v>171</v>
      </c>
      <c r="B3" s="360" t="s">
        <v>119</v>
      </c>
      <c r="C3" s="360" t="s">
        <v>172</v>
      </c>
      <c r="D3" s="360">
        <f>SUM(D4:D478)</f>
        <v>95507</v>
      </c>
      <c r="E3" s="360"/>
      <c r="F3" s="360" t="s">
        <v>112</v>
      </c>
      <c r="H3" s="361">
        <f>95507-82533</f>
        <v>12974</v>
      </c>
    </row>
    <row r="4" s="353" customFormat="1" ht="16.5" customHeight="1" spans="1:8">
      <c r="A4" s="362" t="s">
        <v>173</v>
      </c>
      <c r="B4" s="363">
        <f>B5+B13+B21+B29+B33+B37+B42+B44+B48+B51+B56+B60+B65+B68+B72+B76+B82+B86+B90+B94+B96+B100+B103+B107</f>
        <v>56726</v>
      </c>
      <c r="C4" s="362"/>
      <c r="D4" s="362"/>
      <c r="E4" s="362">
        <f>B4+D4</f>
        <v>56726</v>
      </c>
      <c r="F4" s="364"/>
      <c r="H4" s="361"/>
    </row>
    <row r="5" s="353" customFormat="1" ht="16.5" customHeight="1" spans="1:8">
      <c r="A5" s="365" t="s">
        <v>174</v>
      </c>
      <c r="B5" s="366">
        <f>SUM(B6:B12)</f>
        <v>1146</v>
      </c>
      <c r="C5" s="365"/>
      <c r="D5" s="365"/>
      <c r="E5" s="362">
        <f t="shared" ref="E5" si="0">B5+D5</f>
        <v>1146</v>
      </c>
      <c r="F5" s="364"/>
      <c r="H5" s="361"/>
    </row>
    <row r="6" s="353" customFormat="1" ht="16.5" customHeight="1" spans="1:8">
      <c r="A6" s="365" t="s">
        <v>175</v>
      </c>
      <c r="B6" s="366">
        <v>612</v>
      </c>
      <c r="C6" s="365"/>
      <c r="D6" s="365"/>
      <c r="E6" s="362">
        <f t="shared" ref="E6" si="1">B6+D6</f>
        <v>612</v>
      </c>
      <c r="F6" s="364"/>
      <c r="H6" s="361"/>
    </row>
    <row r="7" s="353" customFormat="1" ht="16.5" customHeight="1" spans="1:8">
      <c r="A7" s="365" t="s">
        <v>176</v>
      </c>
      <c r="B7" s="366">
        <v>180</v>
      </c>
      <c r="C7" s="365"/>
      <c r="D7" s="365"/>
      <c r="E7" s="362">
        <f t="shared" ref="E7:E36" si="2">B7+D7</f>
        <v>180</v>
      </c>
      <c r="F7" s="364"/>
      <c r="H7" s="361"/>
    </row>
    <row r="8" s="353" customFormat="1" ht="16.5" customHeight="1" spans="1:8">
      <c r="A8" s="365" t="s">
        <v>177</v>
      </c>
      <c r="B8" s="366">
        <v>10</v>
      </c>
      <c r="C8" s="365"/>
      <c r="D8" s="365"/>
      <c r="E8" s="362">
        <f>B8+D8</f>
        <v>10</v>
      </c>
      <c r="F8" s="364"/>
      <c r="H8" s="361"/>
    </row>
    <row r="9" s="353" customFormat="1" ht="16.5" customHeight="1" spans="1:8">
      <c r="A9" s="365" t="s">
        <v>178</v>
      </c>
      <c r="B9" s="366">
        <v>31</v>
      </c>
      <c r="C9" s="365"/>
      <c r="D9" s="365"/>
      <c r="E9" s="362">
        <f>B9+D9</f>
        <v>31</v>
      </c>
      <c r="F9" s="364"/>
      <c r="H9" s="361"/>
    </row>
    <row r="10" s="353" customFormat="1" ht="16.5" customHeight="1" spans="1:8">
      <c r="A10" s="365" t="s">
        <v>179</v>
      </c>
      <c r="B10" s="366">
        <v>55</v>
      </c>
      <c r="C10" s="365"/>
      <c r="D10" s="365"/>
      <c r="E10" s="362">
        <f>B10+D10</f>
        <v>55</v>
      </c>
      <c r="F10" s="364"/>
      <c r="H10" s="361"/>
    </row>
    <row r="11" s="353" customFormat="1" ht="16.5" customHeight="1" spans="1:8">
      <c r="A11" s="365" t="s">
        <v>180</v>
      </c>
      <c r="B11" s="366">
        <v>73</v>
      </c>
      <c r="C11" s="365"/>
      <c r="D11" s="365"/>
      <c r="E11" s="362">
        <f>B11+D11</f>
        <v>73</v>
      </c>
      <c r="F11" s="364"/>
      <c r="H11" s="361"/>
    </row>
    <row r="12" s="353" customFormat="1" ht="16.5" customHeight="1" spans="1:8">
      <c r="A12" s="365" t="s">
        <v>181</v>
      </c>
      <c r="B12" s="366">
        <v>185</v>
      </c>
      <c r="C12" s="365"/>
      <c r="D12" s="365"/>
      <c r="E12" s="362">
        <f>B12+D12</f>
        <v>185</v>
      </c>
      <c r="F12" s="364"/>
      <c r="H12" s="361"/>
    </row>
    <row r="13" ht="16.5" customHeight="1" spans="1:8">
      <c r="A13" s="365" t="s">
        <v>182</v>
      </c>
      <c r="B13" s="366">
        <f>SUM(B14:B20)</f>
        <v>909</v>
      </c>
      <c r="C13" s="365"/>
      <c r="D13" s="365"/>
      <c r="E13" s="362">
        <f>B13+D13</f>
        <v>909</v>
      </c>
      <c r="F13" s="364"/>
      <c r="H13" s="361"/>
    </row>
    <row r="14" ht="16.5" customHeight="1" spans="1:8">
      <c r="A14" s="365" t="s">
        <v>175</v>
      </c>
      <c r="B14" s="366">
        <v>445</v>
      </c>
      <c r="C14" s="365"/>
      <c r="D14" s="365"/>
      <c r="E14" s="362">
        <f>B14+D14</f>
        <v>445</v>
      </c>
      <c r="F14" s="364"/>
      <c r="H14" s="361"/>
    </row>
    <row r="15" ht="16.5" customHeight="1" spans="1:8">
      <c r="A15" s="365" t="s">
        <v>183</v>
      </c>
      <c r="B15" s="366">
        <v>72</v>
      </c>
      <c r="C15" s="365"/>
      <c r="D15" s="365"/>
      <c r="E15" s="362">
        <f>B15+D15</f>
        <v>72</v>
      </c>
      <c r="F15" s="364"/>
      <c r="H15" s="361"/>
    </row>
    <row r="16" ht="16.5" customHeight="1" spans="1:8">
      <c r="A16" s="365" t="s">
        <v>184</v>
      </c>
      <c r="B16" s="366">
        <v>117</v>
      </c>
      <c r="C16" s="365"/>
      <c r="D16" s="365"/>
      <c r="E16" s="362">
        <f>B16+D16</f>
        <v>117</v>
      </c>
      <c r="F16" s="364"/>
      <c r="H16" s="361"/>
    </row>
    <row r="17" ht="16.5" customHeight="1" spans="1:8">
      <c r="A17" s="365" t="s">
        <v>185</v>
      </c>
      <c r="B17" s="366">
        <v>5</v>
      </c>
      <c r="C17" s="365"/>
      <c r="D17" s="365"/>
      <c r="E17" s="362">
        <f>B17+D17</f>
        <v>5</v>
      </c>
      <c r="F17" s="364"/>
      <c r="H17" s="361"/>
    </row>
    <row r="18" ht="16.5" customHeight="1" spans="1:8">
      <c r="A18" s="365" t="s">
        <v>186</v>
      </c>
      <c r="B18" s="366">
        <v>62</v>
      </c>
      <c r="C18" s="365"/>
      <c r="D18" s="365"/>
      <c r="E18" s="362">
        <f>B18+D18</f>
        <v>62</v>
      </c>
      <c r="F18" s="364"/>
      <c r="H18" s="361"/>
    </row>
    <row r="19" ht="16.5" customHeight="1" spans="1:8">
      <c r="A19" s="365" t="s">
        <v>180</v>
      </c>
      <c r="B19" s="366">
        <v>30</v>
      </c>
      <c r="C19" s="365"/>
      <c r="D19" s="365"/>
      <c r="E19" s="362">
        <f>B19+D19</f>
        <v>30</v>
      </c>
      <c r="F19" s="364"/>
      <c r="H19" s="361"/>
    </row>
    <row r="20" ht="16.5" customHeight="1" spans="1:8">
      <c r="A20" s="365" t="s">
        <v>187</v>
      </c>
      <c r="B20" s="366">
        <v>178</v>
      </c>
      <c r="C20" s="365"/>
      <c r="D20" s="365"/>
      <c r="E20" s="362">
        <f>B20+D20</f>
        <v>178</v>
      </c>
      <c r="F20" s="364"/>
      <c r="H20" s="361"/>
    </row>
    <row r="21" ht="16.5" customHeight="1" spans="1:8">
      <c r="A21" s="365" t="s">
        <v>188</v>
      </c>
      <c r="B21" s="366">
        <f>SUM(B22:B28)</f>
        <v>9010</v>
      </c>
      <c r="C21" s="365"/>
      <c r="D21" s="365"/>
      <c r="E21" s="362">
        <f>B21+D21</f>
        <v>9010</v>
      </c>
      <c r="F21" s="364"/>
      <c r="H21" s="361"/>
    </row>
    <row r="22" ht="16.5" customHeight="1" spans="1:8">
      <c r="A22" s="365" t="s">
        <v>175</v>
      </c>
      <c r="B22" s="366">
        <v>2146</v>
      </c>
      <c r="C22" s="365"/>
      <c r="D22" s="365"/>
      <c r="E22" s="362">
        <f>B22+D22</f>
        <v>2146</v>
      </c>
      <c r="F22" s="364"/>
      <c r="H22" s="361"/>
    </row>
    <row r="23" ht="16.5" customHeight="1" spans="1:8">
      <c r="A23" s="365" t="s">
        <v>189</v>
      </c>
      <c r="B23" s="366">
        <v>1234</v>
      </c>
      <c r="C23" s="365"/>
      <c r="D23" s="365"/>
      <c r="E23" s="362">
        <f>B23+D23</f>
        <v>1234</v>
      </c>
      <c r="F23" s="364"/>
      <c r="H23" s="361"/>
    </row>
    <row r="24" ht="16.5" customHeight="1" spans="1:8">
      <c r="A24" s="365" t="s">
        <v>190</v>
      </c>
      <c r="B24" s="366">
        <v>50</v>
      </c>
      <c r="C24" s="365"/>
      <c r="D24" s="365"/>
      <c r="E24" s="362">
        <f>B24+D24</f>
        <v>50</v>
      </c>
      <c r="F24" s="364"/>
      <c r="H24" s="361"/>
    </row>
    <row r="25" ht="16.5" customHeight="1" spans="1:8">
      <c r="A25" s="365" t="s">
        <v>191</v>
      </c>
      <c r="B25" s="366">
        <v>399</v>
      </c>
      <c r="C25" s="365"/>
      <c r="D25" s="365"/>
      <c r="E25" s="362">
        <f>B25+D25</f>
        <v>399</v>
      </c>
      <c r="F25" s="364"/>
      <c r="H25" s="361"/>
    </row>
    <row r="26" ht="16.5" customHeight="1" spans="1:8">
      <c r="A26" s="365" t="s">
        <v>192</v>
      </c>
      <c r="B26" s="366">
        <v>193</v>
      </c>
      <c r="C26" s="365"/>
      <c r="D26" s="365"/>
      <c r="E26" s="362">
        <f>B26+D26</f>
        <v>193</v>
      </c>
      <c r="F26" s="364"/>
      <c r="H26" s="361"/>
    </row>
    <row r="27" ht="16.5" customHeight="1" spans="1:8">
      <c r="A27" s="365" t="s">
        <v>180</v>
      </c>
      <c r="B27" s="366">
        <v>562</v>
      </c>
      <c r="C27" s="365"/>
      <c r="D27" s="365"/>
      <c r="E27" s="362">
        <f>B27+D27</f>
        <v>562</v>
      </c>
      <c r="F27" s="364"/>
      <c r="H27" s="361"/>
    </row>
    <row r="28" ht="16.5" customHeight="1" spans="1:6">
      <c r="A28" s="365" t="s">
        <v>193</v>
      </c>
      <c r="B28" s="366">
        <v>4426</v>
      </c>
      <c r="C28" s="365"/>
      <c r="D28" s="365"/>
      <c r="E28" s="362">
        <f>B28+D28</f>
        <v>4426</v>
      </c>
      <c r="F28" s="364"/>
    </row>
    <row r="29" ht="16.5" customHeight="1" spans="1:6">
      <c r="A29" s="365" t="s">
        <v>194</v>
      </c>
      <c r="B29" s="366">
        <f>SUM(B30:B32)</f>
        <v>2335</v>
      </c>
      <c r="C29" s="365"/>
      <c r="D29" s="365"/>
      <c r="E29" s="362">
        <f>B29+D29</f>
        <v>2335</v>
      </c>
      <c r="F29" s="364"/>
    </row>
    <row r="30" ht="16.5" customHeight="1" spans="1:6">
      <c r="A30" s="365" t="s">
        <v>175</v>
      </c>
      <c r="B30" s="366">
        <v>422</v>
      </c>
      <c r="C30" s="365"/>
      <c r="D30" s="365"/>
      <c r="E30" s="362">
        <f>B30+D30</f>
        <v>422</v>
      </c>
      <c r="F30" s="364"/>
    </row>
    <row r="31" ht="16.5" customHeight="1" spans="1:6">
      <c r="A31" s="365" t="s">
        <v>180</v>
      </c>
      <c r="B31" s="366">
        <v>387</v>
      </c>
      <c r="C31" s="365"/>
      <c r="D31" s="365"/>
      <c r="E31" s="362">
        <f>B31+D31</f>
        <v>387</v>
      </c>
      <c r="F31" s="364"/>
    </row>
    <row r="32" ht="16.5" customHeight="1" spans="1:6">
      <c r="A32" s="365" t="s">
        <v>195</v>
      </c>
      <c r="B32" s="366">
        <v>1526</v>
      </c>
      <c r="C32" s="365"/>
      <c r="D32" s="365"/>
      <c r="E32" s="362">
        <f>B32+D32</f>
        <v>1526</v>
      </c>
      <c r="F32" s="364"/>
    </row>
    <row r="33" ht="16.5" customHeight="1" spans="1:6">
      <c r="A33" s="365" t="s">
        <v>196</v>
      </c>
      <c r="B33" s="366">
        <f>SUM(B34:B36)</f>
        <v>729</v>
      </c>
      <c r="C33" s="365"/>
      <c r="D33" s="365"/>
      <c r="E33" s="362">
        <f>B33+D33</f>
        <v>729</v>
      </c>
      <c r="F33" s="364"/>
    </row>
    <row r="34" ht="16.5" customHeight="1" spans="1:6">
      <c r="A34" s="365" t="s">
        <v>175</v>
      </c>
      <c r="B34" s="366">
        <v>176</v>
      </c>
      <c r="C34" s="365"/>
      <c r="D34" s="365"/>
      <c r="E34" s="362">
        <f>B34+D34</f>
        <v>176</v>
      </c>
      <c r="F34" s="364"/>
    </row>
    <row r="35" ht="16.5" customHeight="1" spans="1:6">
      <c r="A35" s="365" t="s">
        <v>180</v>
      </c>
      <c r="B35" s="366">
        <v>195</v>
      </c>
      <c r="C35" s="365"/>
      <c r="D35" s="365"/>
      <c r="E35" s="362">
        <f>B35+D35</f>
        <v>195</v>
      </c>
      <c r="F35" s="364"/>
    </row>
    <row r="36" ht="16.5" customHeight="1" spans="1:6">
      <c r="A36" s="365" t="s">
        <v>197</v>
      </c>
      <c r="B36" s="366">
        <v>358</v>
      </c>
      <c r="C36" s="365"/>
      <c r="D36" s="365"/>
      <c r="E36" s="362">
        <f>B36+D36</f>
        <v>358</v>
      </c>
      <c r="F36" s="364"/>
    </row>
    <row r="37" ht="16.5" customHeight="1" spans="1:6">
      <c r="A37" s="365" t="s">
        <v>198</v>
      </c>
      <c r="B37" s="366">
        <f>SUM(B38:B41)</f>
        <v>4629</v>
      </c>
      <c r="C37" s="365">
        <v>109</v>
      </c>
      <c r="D37" s="365"/>
      <c r="E37" s="362">
        <f t="shared" ref="E37" si="3">B37+D37</f>
        <v>4629</v>
      </c>
      <c r="F37" s="364"/>
    </row>
    <row r="38" ht="16.5" customHeight="1" spans="1:6">
      <c r="A38" s="365" t="s">
        <v>175</v>
      </c>
      <c r="B38" s="366">
        <v>1401</v>
      </c>
      <c r="C38" s="365"/>
      <c r="D38" s="365"/>
      <c r="E38" s="362">
        <f t="shared" ref="E38" si="4">B38+D38</f>
        <v>1401</v>
      </c>
      <c r="F38" s="364"/>
    </row>
    <row r="39" ht="16.5" customHeight="1" spans="1:6">
      <c r="A39" s="365" t="s">
        <v>199</v>
      </c>
      <c r="B39" s="366">
        <v>418</v>
      </c>
      <c r="C39" s="365"/>
      <c r="D39" s="365">
        <v>109</v>
      </c>
      <c r="E39" s="362">
        <f t="shared" ref="E39:E68" si="5">B39+D39</f>
        <v>527</v>
      </c>
      <c r="F39" s="364"/>
    </row>
    <row r="40" ht="16.5" customHeight="1" spans="1:6">
      <c r="A40" s="365" t="s">
        <v>180</v>
      </c>
      <c r="B40" s="366">
        <v>156</v>
      </c>
      <c r="C40" s="365"/>
      <c r="D40" s="365"/>
      <c r="E40" s="362">
        <f>B40+D40</f>
        <v>156</v>
      </c>
      <c r="F40" s="364"/>
    </row>
    <row r="41" ht="16.5" customHeight="1" spans="1:6">
      <c r="A41" s="365" t="s">
        <v>200</v>
      </c>
      <c r="B41" s="366">
        <v>2654</v>
      </c>
      <c r="C41" s="365"/>
      <c r="D41" s="365"/>
      <c r="E41" s="362">
        <f>B41+D41</f>
        <v>2654</v>
      </c>
      <c r="F41" s="364"/>
    </row>
    <row r="42" ht="16.5" customHeight="1" spans="1:6">
      <c r="A42" s="365" t="s">
        <v>201</v>
      </c>
      <c r="B42" s="366">
        <f>SUM(B43)</f>
        <v>2500</v>
      </c>
      <c r="C42" s="365"/>
      <c r="D42" s="365"/>
      <c r="E42" s="362">
        <f>B42+D42</f>
        <v>2500</v>
      </c>
      <c r="F42" s="364"/>
    </row>
    <row r="43" ht="16.5" customHeight="1" spans="1:6">
      <c r="A43" s="365" t="s">
        <v>175</v>
      </c>
      <c r="B43" s="366">
        <v>2500</v>
      </c>
      <c r="C43" s="365"/>
      <c r="D43" s="365"/>
      <c r="E43" s="362">
        <f>B43+D43</f>
        <v>2500</v>
      </c>
      <c r="F43" s="364"/>
    </row>
    <row r="44" ht="16.5" customHeight="1" spans="1:6">
      <c r="A44" s="365" t="s">
        <v>202</v>
      </c>
      <c r="B44" s="366">
        <f>SUM(B45:B47)</f>
        <v>885</v>
      </c>
      <c r="C44" s="365">
        <v>23</v>
      </c>
      <c r="D44" s="365"/>
      <c r="E44" s="362">
        <f>B44+D44</f>
        <v>885</v>
      </c>
      <c r="F44" s="364"/>
    </row>
    <row r="45" ht="16.5" customHeight="1" spans="1:6">
      <c r="A45" s="365" t="s">
        <v>175</v>
      </c>
      <c r="B45" s="366">
        <v>693</v>
      </c>
      <c r="C45" s="365"/>
      <c r="D45" s="365"/>
      <c r="E45" s="362">
        <f>B45+D45</f>
        <v>693</v>
      </c>
      <c r="F45" s="364"/>
    </row>
    <row r="46" ht="16.5" customHeight="1" spans="1:6">
      <c r="A46" s="365" t="s">
        <v>180</v>
      </c>
      <c r="B46" s="366">
        <v>26</v>
      </c>
      <c r="C46" s="365"/>
      <c r="D46" s="365"/>
      <c r="E46" s="362">
        <f>B46+D46</f>
        <v>26</v>
      </c>
      <c r="F46" s="364"/>
    </row>
    <row r="47" ht="16.5" customHeight="1" spans="1:6">
      <c r="A47" s="365" t="s">
        <v>203</v>
      </c>
      <c r="B47" s="366">
        <v>166</v>
      </c>
      <c r="C47" s="365"/>
      <c r="D47" s="365">
        <v>23</v>
      </c>
      <c r="E47" s="362">
        <f>B47+D47</f>
        <v>189</v>
      </c>
      <c r="F47" s="364"/>
    </row>
    <row r="48" ht="16.5" customHeight="1" spans="1:6">
      <c r="A48" s="365" t="s">
        <v>204</v>
      </c>
      <c r="B48" s="366">
        <f>SUM(B49:B50)</f>
        <v>246</v>
      </c>
      <c r="C48" s="365">
        <v>15</v>
      </c>
      <c r="D48" s="365"/>
      <c r="E48" s="362">
        <f>B48+D48</f>
        <v>246</v>
      </c>
      <c r="F48" s="364"/>
    </row>
    <row r="49" ht="16.5" customHeight="1" spans="1:6">
      <c r="A49" s="365" t="s">
        <v>175</v>
      </c>
      <c r="B49" s="366">
        <v>192</v>
      </c>
      <c r="C49" s="365"/>
      <c r="D49" s="365"/>
      <c r="E49" s="362">
        <f>B49+D49</f>
        <v>192</v>
      </c>
      <c r="F49" s="364"/>
    </row>
    <row r="50" ht="16.5" customHeight="1" spans="1:6">
      <c r="A50" s="365" t="s">
        <v>205</v>
      </c>
      <c r="B50" s="366">
        <v>54</v>
      </c>
      <c r="C50" s="365"/>
      <c r="D50" s="365">
        <v>15</v>
      </c>
      <c r="E50" s="362">
        <f>B50+D50</f>
        <v>69</v>
      </c>
      <c r="F50" s="364"/>
    </row>
    <row r="51" ht="16.5" customHeight="1" spans="1:6">
      <c r="A51" s="365" t="s">
        <v>206</v>
      </c>
      <c r="B51" s="366">
        <f>SUM(B52:B55)</f>
        <v>1497</v>
      </c>
      <c r="C51" s="365"/>
      <c r="D51" s="365"/>
      <c r="E51" s="362">
        <f>B51+D51</f>
        <v>1497</v>
      </c>
      <c r="F51" s="364"/>
    </row>
    <row r="52" ht="16.5" customHeight="1" spans="1:6">
      <c r="A52" s="365" t="s">
        <v>175</v>
      </c>
      <c r="B52" s="366">
        <v>774</v>
      </c>
      <c r="C52" s="365"/>
      <c r="D52" s="365"/>
      <c r="E52" s="362">
        <f>B52+D52</f>
        <v>774</v>
      </c>
      <c r="F52" s="364"/>
    </row>
    <row r="53" ht="16.5" customHeight="1" spans="1:6">
      <c r="A53" s="365" t="s">
        <v>207</v>
      </c>
      <c r="B53" s="366">
        <v>200</v>
      </c>
      <c r="C53" s="365"/>
      <c r="D53" s="365"/>
      <c r="E53" s="362">
        <f>B53+D53</f>
        <v>200</v>
      </c>
      <c r="F53" s="364"/>
    </row>
    <row r="54" ht="16.5" customHeight="1" spans="1:6">
      <c r="A54" s="365" t="s">
        <v>180</v>
      </c>
      <c r="B54" s="366">
        <v>57</v>
      </c>
      <c r="C54" s="365"/>
      <c r="D54" s="365"/>
      <c r="E54" s="362">
        <f>B54+D54</f>
        <v>57</v>
      </c>
      <c r="F54" s="364"/>
    </row>
    <row r="55" ht="16.5" customHeight="1" spans="1:6">
      <c r="A55" s="365" t="s">
        <v>208</v>
      </c>
      <c r="B55" s="366">
        <v>466</v>
      </c>
      <c r="C55" s="365"/>
      <c r="D55" s="365"/>
      <c r="E55" s="362">
        <f>B55+D55</f>
        <v>466</v>
      </c>
      <c r="F55" s="364"/>
    </row>
    <row r="56" ht="16.5" customHeight="1" spans="1:6">
      <c r="A56" s="365" t="s">
        <v>209</v>
      </c>
      <c r="B56" s="366">
        <f>SUM(B57:B59)</f>
        <v>1137</v>
      </c>
      <c r="C56" s="365">
        <v>161</v>
      </c>
      <c r="D56" s="365"/>
      <c r="E56" s="362">
        <f>B56+D56</f>
        <v>1137</v>
      </c>
      <c r="F56" s="364"/>
    </row>
    <row r="57" ht="16.5" customHeight="1" spans="1:6">
      <c r="A57" s="365" t="s">
        <v>175</v>
      </c>
      <c r="B57" s="366">
        <v>546</v>
      </c>
      <c r="C57" s="365"/>
      <c r="D57" s="365"/>
      <c r="E57" s="362">
        <f>B57+D57</f>
        <v>546</v>
      </c>
      <c r="F57" s="364"/>
    </row>
    <row r="58" ht="16.5" customHeight="1" spans="1:6">
      <c r="A58" s="365" t="s">
        <v>210</v>
      </c>
      <c r="B58" s="366">
        <v>425</v>
      </c>
      <c r="C58" s="365"/>
      <c r="D58" s="365">
        <v>125</v>
      </c>
      <c r="E58" s="362">
        <f>B58+D58</f>
        <v>550</v>
      </c>
      <c r="F58" s="364"/>
    </row>
    <row r="59" ht="16.5" customHeight="1" spans="1:6">
      <c r="A59" s="365" t="s">
        <v>211</v>
      </c>
      <c r="B59" s="366">
        <v>166</v>
      </c>
      <c r="C59" s="365"/>
      <c r="D59" s="365">
        <v>36</v>
      </c>
      <c r="E59" s="362">
        <f>B59+D59</f>
        <v>202</v>
      </c>
      <c r="F59" s="364"/>
    </row>
    <row r="60" ht="16.5" customHeight="1" spans="1:6">
      <c r="A60" s="365" t="s">
        <v>212</v>
      </c>
      <c r="B60" s="366">
        <f>SUM(B61:B64)</f>
        <v>66</v>
      </c>
      <c r="C60" s="365"/>
      <c r="D60" s="365"/>
      <c r="E60" s="362">
        <f>B60+D60</f>
        <v>66</v>
      </c>
      <c r="F60" s="364"/>
    </row>
    <row r="61" ht="16.5" customHeight="1" spans="1:6">
      <c r="A61" s="365" t="s">
        <v>175</v>
      </c>
      <c r="B61" s="366">
        <v>45</v>
      </c>
      <c r="C61" s="365"/>
      <c r="D61" s="365"/>
      <c r="E61" s="362">
        <f>B61+D61</f>
        <v>45</v>
      </c>
      <c r="F61" s="364"/>
    </row>
    <row r="62" ht="16.5" customHeight="1" spans="1:6">
      <c r="A62" s="365" t="s">
        <v>213</v>
      </c>
      <c r="B62" s="366">
        <v>5</v>
      </c>
      <c r="C62" s="365"/>
      <c r="D62" s="365"/>
      <c r="E62" s="362">
        <f>B62+D62</f>
        <v>5</v>
      </c>
      <c r="F62" s="364"/>
    </row>
    <row r="63" ht="16.5" customHeight="1" spans="1:6">
      <c r="A63" s="365" t="s">
        <v>180</v>
      </c>
      <c r="B63" s="366">
        <v>0</v>
      </c>
      <c r="C63" s="365"/>
      <c r="D63" s="365"/>
      <c r="E63" s="362">
        <f>B63+D63</f>
        <v>0</v>
      </c>
      <c r="F63" s="364"/>
    </row>
    <row r="64" ht="16.5" customHeight="1" spans="1:6">
      <c r="A64" s="365" t="s">
        <v>214</v>
      </c>
      <c r="B64" s="366">
        <v>16</v>
      </c>
      <c r="C64" s="365"/>
      <c r="D64" s="365"/>
      <c r="E64" s="362">
        <f>B64+D64</f>
        <v>16</v>
      </c>
      <c r="F64" s="364"/>
    </row>
    <row r="65" ht="16.5" customHeight="1" spans="1:6">
      <c r="A65" s="365" t="s">
        <v>215</v>
      </c>
      <c r="B65" s="366">
        <f>SUM(B66:B67)</f>
        <v>332</v>
      </c>
      <c r="C65" s="365"/>
      <c r="D65" s="365"/>
      <c r="E65" s="362">
        <f>B65+D65</f>
        <v>332</v>
      </c>
      <c r="F65" s="364"/>
    </row>
    <row r="66" ht="16.5" customHeight="1" spans="1:6">
      <c r="A66" s="365" t="s">
        <v>175</v>
      </c>
      <c r="B66" s="366">
        <v>179</v>
      </c>
      <c r="C66" s="365"/>
      <c r="D66" s="365"/>
      <c r="E66" s="362">
        <f>B66+D66</f>
        <v>179</v>
      </c>
      <c r="F66" s="364"/>
    </row>
    <row r="67" ht="16.5" customHeight="1" spans="1:6">
      <c r="A67" s="365" t="s">
        <v>216</v>
      </c>
      <c r="B67" s="366">
        <v>153</v>
      </c>
      <c r="C67" s="365"/>
      <c r="D67" s="365"/>
      <c r="E67" s="362">
        <f>B67+D67</f>
        <v>153</v>
      </c>
      <c r="F67" s="364"/>
    </row>
    <row r="68" ht="16.5" customHeight="1" spans="1:6">
      <c r="A68" s="365" t="s">
        <v>217</v>
      </c>
      <c r="B68" s="366">
        <f>SUM(B69:B71)</f>
        <v>329</v>
      </c>
      <c r="C68" s="365"/>
      <c r="D68" s="365"/>
      <c r="E68" s="362">
        <f>B68+D68</f>
        <v>329</v>
      </c>
      <c r="F68" s="364"/>
    </row>
    <row r="69" ht="16.5" customHeight="1" spans="1:6">
      <c r="A69" s="365" t="s">
        <v>175</v>
      </c>
      <c r="B69" s="366">
        <v>217</v>
      </c>
      <c r="C69" s="365"/>
      <c r="D69" s="365"/>
      <c r="E69" s="362">
        <f t="shared" ref="E69" si="6">B69+D69</f>
        <v>217</v>
      </c>
      <c r="F69" s="364"/>
    </row>
    <row r="70" ht="16.5" customHeight="1" spans="1:6">
      <c r="A70" s="365" t="s">
        <v>180</v>
      </c>
      <c r="B70" s="366">
        <v>16</v>
      </c>
      <c r="C70" s="365"/>
      <c r="D70" s="365"/>
      <c r="E70" s="362">
        <f t="shared" ref="E70" si="7">B70+D70</f>
        <v>16</v>
      </c>
      <c r="F70" s="364"/>
    </row>
    <row r="71" ht="16.5" customHeight="1" spans="1:6">
      <c r="A71" s="365" t="s">
        <v>218</v>
      </c>
      <c r="B71" s="366">
        <v>96</v>
      </c>
      <c r="C71" s="365"/>
      <c r="D71" s="365"/>
      <c r="E71" s="362">
        <f t="shared" ref="E71:E104" si="8">B71+D71</f>
        <v>96</v>
      </c>
      <c r="F71" s="364"/>
    </row>
    <row r="72" ht="16.5" customHeight="1" spans="1:6">
      <c r="A72" s="365" t="s">
        <v>219</v>
      </c>
      <c r="B72" s="366">
        <f>SUM(B73:B75)</f>
        <v>1999</v>
      </c>
      <c r="C72" s="365"/>
      <c r="D72" s="365"/>
      <c r="E72" s="362">
        <f>B72+D72</f>
        <v>1999</v>
      </c>
      <c r="F72" s="364"/>
    </row>
    <row r="73" ht="16.5" customHeight="1" spans="1:6">
      <c r="A73" s="365" t="s">
        <v>175</v>
      </c>
      <c r="B73" s="366">
        <v>447</v>
      </c>
      <c r="C73" s="365"/>
      <c r="D73" s="365"/>
      <c r="E73" s="362">
        <f>B73+D73</f>
        <v>447</v>
      </c>
      <c r="F73" s="364"/>
    </row>
    <row r="74" ht="16.5" customHeight="1" spans="1:6">
      <c r="A74" s="365" t="s">
        <v>180</v>
      </c>
      <c r="B74" s="366">
        <v>261</v>
      </c>
      <c r="C74" s="365"/>
      <c r="D74" s="365"/>
      <c r="E74" s="362">
        <f>B74+D74</f>
        <v>261</v>
      </c>
      <c r="F74" s="364"/>
    </row>
    <row r="75" ht="16.5" customHeight="1" spans="1:6">
      <c r="A75" s="365" t="s">
        <v>220</v>
      </c>
      <c r="B75" s="366">
        <v>1291</v>
      </c>
      <c r="C75" s="365"/>
      <c r="D75" s="365"/>
      <c r="E75" s="362">
        <f>B75+D75</f>
        <v>1291</v>
      </c>
      <c r="F75" s="364"/>
    </row>
    <row r="76" ht="16.5" customHeight="1" spans="1:6">
      <c r="A76" s="365" t="s">
        <v>221</v>
      </c>
      <c r="B76" s="366">
        <f>SUM(B77:B81)</f>
        <v>3938</v>
      </c>
      <c r="C76" s="365"/>
      <c r="D76" s="365"/>
      <c r="E76" s="362">
        <f>B76+D76</f>
        <v>3938</v>
      </c>
      <c r="F76" s="364"/>
    </row>
    <row r="77" ht="16.5" customHeight="1" spans="1:6">
      <c r="A77" s="365" t="s">
        <v>175</v>
      </c>
      <c r="B77" s="366">
        <v>1093</v>
      </c>
      <c r="C77" s="365"/>
      <c r="D77" s="365"/>
      <c r="E77" s="362">
        <f>B77+D77</f>
        <v>1093</v>
      </c>
      <c r="F77" s="364"/>
    </row>
    <row r="78" ht="16.5" customHeight="1" spans="1:6">
      <c r="A78" s="365" t="s">
        <v>189</v>
      </c>
      <c r="B78" s="366">
        <v>1200</v>
      </c>
      <c r="C78" s="365"/>
      <c r="D78" s="365"/>
      <c r="E78" s="362">
        <f>B78+D78</f>
        <v>1200</v>
      </c>
      <c r="F78" s="364"/>
    </row>
    <row r="79" ht="16.5" customHeight="1" spans="1:6">
      <c r="A79" s="365" t="s">
        <v>222</v>
      </c>
      <c r="B79" s="366">
        <v>238</v>
      </c>
      <c r="C79" s="365"/>
      <c r="D79" s="365"/>
      <c r="E79" s="362">
        <f>B79+D79</f>
        <v>238</v>
      </c>
      <c r="F79" s="364"/>
    </row>
    <row r="80" ht="16.5" customHeight="1" spans="1:6">
      <c r="A80" s="365" t="s">
        <v>180</v>
      </c>
      <c r="B80" s="366">
        <v>159</v>
      </c>
      <c r="C80" s="365"/>
      <c r="D80" s="365"/>
      <c r="E80" s="362">
        <f>B80+D80</f>
        <v>159</v>
      </c>
      <c r="F80" s="364"/>
    </row>
    <row r="81" ht="16.5" customHeight="1" spans="1:6">
      <c r="A81" s="365" t="s">
        <v>223</v>
      </c>
      <c r="B81" s="366">
        <f>2048-800</f>
        <v>1248</v>
      </c>
      <c r="C81" s="365"/>
      <c r="D81" s="365"/>
      <c r="E81" s="362">
        <f>B81+D81</f>
        <v>1248</v>
      </c>
      <c r="F81" s="364"/>
    </row>
    <row r="82" ht="16.5" customHeight="1" spans="1:6">
      <c r="A82" s="365" t="s">
        <v>224</v>
      </c>
      <c r="B82" s="366">
        <f>SUM(B83:B85)</f>
        <v>16590</v>
      </c>
      <c r="C82" s="365"/>
      <c r="D82" s="365"/>
      <c r="E82" s="362">
        <f>B82+D82</f>
        <v>16590</v>
      </c>
      <c r="F82" s="364"/>
    </row>
    <row r="83" ht="16.5" customHeight="1" spans="1:6">
      <c r="A83" s="365" t="s">
        <v>175</v>
      </c>
      <c r="B83" s="366">
        <v>571</v>
      </c>
      <c r="C83" s="365"/>
      <c r="D83" s="365"/>
      <c r="E83" s="362">
        <f>B83+D83</f>
        <v>571</v>
      </c>
      <c r="F83" s="364"/>
    </row>
    <row r="84" ht="16.5" customHeight="1" spans="1:6">
      <c r="A84" s="365" t="s">
        <v>225</v>
      </c>
      <c r="B84" s="366">
        <v>12588</v>
      </c>
      <c r="C84" s="365"/>
      <c r="D84" s="365"/>
      <c r="E84" s="362">
        <f>B84+D84</f>
        <v>12588</v>
      </c>
      <c r="F84" s="364"/>
    </row>
    <row r="85" ht="16.5" customHeight="1" spans="1:6">
      <c r="A85" s="365" t="s">
        <v>226</v>
      </c>
      <c r="B85" s="366">
        <v>3431</v>
      </c>
      <c r="C85" s="365"/>
      <c r="D85" s="365"/>
      <c r="E85" s="362">
        <f>B85+D85</f>
        <v>3431</v>
      </c>
      <c r="F85" s="364"/>
    </row>
    <row r="86" ht="16.5" customHeight="1" spans="1:6">
      <c r="A86" s="365" t="s">
        <v>227</v>
      </c>
      <c r="B86" s="366">
        <f>SUM(B87:B89)</f>
        <v>1529</v>
      </c>
      <c r="C86" s="365"/>
      <c r="D86" s="365"/>
      <c r="E86" s="362">
        <f>B86+D86</f>
        <v>1529</v>
      </c>
      <c r="F86" s="364"/>
    </row>
    <row r="87" ht="16.5" customHeight="1" spans="1:6">
      <c r="A87" s="365" t="s">
        <v>175</v>
      </c>
      <c r="B87" s="366">
        <v>251</v>
      </c>
      <c r="C87" s="365"/>
      <c r="D87" s="365"/>
      <c r="E87" s="362">
        <f>B87+D87</f>
        <v>251</v>
      </c>
      <c r="F87" s="364"/>
    </row>
    <row r="88" ht="16.5" customHeight="1" spans="1:6">
      <c r="A88" s="365" t="s">
        <v>180</v>
      </c>
      <c r="B88" s="366">
        <v>139</v>
      </c>
      <c r="C88" s="365"/>
      <c r="D88" s="365"/>
      <c r="E88" s="362">
        <f>B88+D88</f>
        <v>139</v>
      </c>
      <c r="F88" s="364"/>
    </row>
    <row r="89" ht="16.5" customHeight="1" spans="1:6">
      <c r="A89" s="365" t="s">
        <v>228</v>
      </c>
      <c r="B89" s="366">
        <v>1139</v>
      </c>
      <c r="C89" s="365"/>
      <c r="D89" s="365"/>
      <c r="E89" s="362">
        <f>B89+D89</f>
        <v>1139</v>
      </c>
      <c r="F89" s="364"/>
    </row>
    <row r="90" ht="16.5" customHeight="1" spans="1:6">
      <c r="A90" s="365" t="s">
        <v>229</v>
      </c>
      <c r="B90" s="366">
        <f>SUM(B91:B93)</f>
        <v>335</v>
      </c>
      <c r="C90" s="365"/>
      <c r="D90" s="365"/>
      <c r="E90" s="362">
        <f>B90+D90</f>
        <v>335</v>
      </c>
      <c r="F90" s="364"/>
    </row>
    <row r="91" ht="16.5" customHeight="1" spans="1:6">
      <c r="A91" s="365" t="s">
        <v>175</v>
      </c>
      <c r="B91" s="366">
        <v>141</v>
      </c>
      <c r="C91" s="365"/>
      <c r="D91" s="365"/>
      <c r="E91" s="362">
        <f>B91+D91</f>
        <v>141</v>
      </c>
      <c r="F91" s="364"/>
    </row>
    <row r="92" ht="16.5" customHeight="1" spans="1:6">
      <c r="A92" s="365" t="s">
        <v>180</v>
      </c>
      <c r="B92" s="366">
        <v>20</v>
      </c>
      <c r="C92" s="365"/>
      <c r="D92" s="365"/>
      <c r="E92" s="362">
        <f>B92+D92</f>
        <v>20</v>
      </c>
      <c r="F92" s="364"/>
    </row>
    <row r="93" ht="16.5" customHeight="1" spans="1:6">
      <c r="A93" s="365" t="s">
        <v>230</v>
      </c>
      <c r="B93" s="366">
        <v>174</v>
      </c>
      <c r="C93" s="365"/>
      <c r="D93" s="365"/>
      <c r="E93" s="362">
        <f>B93+D93</f>
        <v>174</v>
      </c>
      <c r="F93" s="364"/>
    </row>
    <row r="94" ht="16.5" customHeight="1" spans="1:6">
      <c r="A94" s="365" t="s">
        <v>231</v>
      </c>
      <c r="B94" s="366">
        <f>SUM(B95)</f>
        <v>1</v>
      </c>
      <c r="C94" s="365"/>
      <c r="D94" s="365"/>
      <c r="E94" s="362">
        <f>B94+D94</f>
        <v>1</v>
      </c>
      <c r="F94" s="364"/>
    </row>
    <row r="95" ht="16.5" customHeight="1" spans="1:6">
      <c r="A95" s="365" t="s">
        <v>232</v>
      </c>
      <c r="B95" s="366">
        <v>1</v>
      </c>
      <c r="C95" s="365"/>
      <c r="D95" s="365"/>
      <c r="E95" s="362">
        <f>B95+D95</f>
        <v>1</v>
      </c>
      <c r="F95" s="364"/>
    </row>
    <row r="96" ht="16.5" customHeight="1" spans="1:6">
      <c r="A96" s="365" t="s">
        <v>233</v>
      </c>
      <c r="B96" s="366">
        <f>SUM(B97:B99)</f>
        <v>1304</v>
      </c>
      <c r="C96" s="365"/>
      <c r="D96" s="365"/>
      <c r="E96" s="362">
        <f>B96+D96</f>
        <v>1304</v>
      </c>
      <c r="F96" s="364"/>
    </row>
    <row r="97" ht="16.5" customHeight="1" spans="1:6">
      <c r="A97" s="365" t="s">
        <v>175</v>
      </c>
      <c r="B97" s="366">
        <v>628</v>
      </c>
      <c r="C97" s="365"/>
      <c r="D97" s="365"/>
      <c r="E97" s="362">
        <f>B97+D97</f>
        <v>628</v>
      </c>
      <c r="F97" s="364"/>
    </row>
    <row r="98" ht="16.5" customHeight="1" spans="1:6">
      <c r="A98" s="365" t="s">
        <v>180</v>
      </c>
      <c r="B98" s="366">
        <v>152</v>
      </c>
      <c r="C98" s="365"/>
      <c r="D98" s="365"/>
      <c r="E98" s="362">
        <f>B98+D98</f>
        <v>152</v>
      </c>
      <c r="F98" s="364"/>
    </row>
    <row r="99" ht="16.5" customHeight="1" spans="1:6">
      <c r="A99" s="365" t="s">
        <v>234</v>
      </c>
      <c r="B99" s="366">
        <v>524</v>
      </c>
      <c r="C99" s="365"/>
      <c r="D99" s="365"/>
      <c r="E99" s="362">
        <f>B99+D99</f>
        <v>524</v>
      </c>
      <c r="F99" s="364"/>
    </row>
    <row r="100" ht="16.5" customHeight="1" spans="1:6">
      <c r="A100" s="365" t="s">
        <v>235</v>
      </c>
      <c r="B100" s="366">
        <f>SUM(B101:B102)</f>
        <v>527</v>
      </c>
      <c r="C100" s="365"/>
      <c r="D100" s="365"/>
      <c r="E100" s="362">
        <f>B100+D100</f>
        <v>527</v>
      </c>
      <c r="F100" s="364"/>
    </row>
    <row r="101" ht="16.5" customHeight="1" spans="1:6">
      <c r="A101" s="365" t="s">
        <v>175</v>
      </c>
      <c r="B101" s="366">
        <v>84</v>
      </c>
      <c r="C101" s="365"/>
      <c r="D101" s="365"/>
      <c r="E101" s="362">
        <f>B101+D101</f>
        <v>84</v>
      </c>
      <c r="F101" s="364"/>
    </row>
    <row r="102" ht="16.5" customHeight="1" spans="1:6">
      <c r="A102" s="365" t="s">
        <v>236</v>
      </c>
      <c r="B102" s="366">
        <v>443</v>
      </c>
      <c r="C102" s="365"/>
      <c r="D102" s="365"/>
      <c r="E102" s="362">
        <f>B102+D102</f>
        <v>443</v>
      </c>
      <c r="F102" s="364"/>
    </row>
    <row r="103" ht="16.5" customHeight="1" spans="1:6">
      <c r="A103" s="365" t="s">
        <v>237</v>
      </c>
      <c r="B103" s="366">
        <f>SUM(B104:B106)</f>
        <v>3277</v>
      </c>
      <c r="C103" s="365">
        <v>177</v>
      </c>
      <c r="D103" s="365"/>
      <c r="E103" s="362">
        <f>B103+D103</f>
        <v>3277</v>
      </c>
      <c r="F103" s="364"/>
    </row>
    <row r="104" ht="16.5" customHeight="1" spans="1:6">
      <c r="A104" s="365" t="s">
        <v>175</v>
      </c>
      <c r="B104" s="366">
        <v>763</v>
      </c>
      <c r="C104" s="365"/>
      <c r="D104" s="365"/>
      <c r="E104" s="362">
        <f>B104+D104</f>
        <v>763</v>
      </c>
      <c r="F104" s="364"/>
    </row>
    <row r="105" ht="16.5" customHeight="1" spans="1:6">
      <c r="A105" s="365" t="s">
        <v>180</v>
      </c>
      <c r="B105" s="366">
        <v>1072</v>
      </c>
      <c r="C105" s="365"/>
      <c r="D105" s="365"/>
      <c r="E105" s="362">
        <f t="shared" ref="E105" si="9">B105+D105</f>
        <v>1072</v>
      </c>
      <c r="F105" s="364"/>
    </row>
    <row r="106" ht="16.5" customHeight="1" spans="1:6">
      <c r="A106" s="365" t="s">
        <v>238</v>
      </c>
      <c r="B106" s="366">
        <v>1442</v>
      </c>
      <c r="C106" s="365"/>
      <c r="D106" s="365">
        <v>177</v>
      </c>
      <c r="E106" s="362">
        <f t="shared" ref="E106" si="10">B106+D106</f>
        <v>1619</v>
      </c>
      <c r="F106" s="364"/>
    </row>
    <row r="107" ht="16.5" customHeight="1" spans="1:6">
      <c r="A107" s="365" t="s">
        <v>239</v>
      </c>
      <c r="B107" s="366">
        <f>SUM(B108)</f>
        <v>1476</v>
      </c>
      <c r="C107" s="365">
        <v>66</v>
      </c>
      <c r="D107" s="365"/>
      <c r="E107" s="362">
        <f t="shared" ref="E107:E137" si="11">B107+D107</f>
        <v>1476</v>
      </c>
      <c r="F107" s="364"/>
    </row>
    <row r="108" ht="16.5" customHeight="1" spans="1:6">
      <c r="A108" s="365" t="s">
        <v>240</v>
      </c>
      <c r="B108" s="366">
        <f>2476-1000</f>
        <v>1476</v>
      </c>
      <c r="C108" s="365"/>
      <c r="D108" s="365">
        <v>66</v>
      </c>
      <c r="E108" s="362">
        <f>B108+D108</f>
        <v>1542</v>
      </c>
      <c r="F108" s="364"/>
    </row>
    <row r="109" ht="16.5" customHeight="1" spans="1:6">
      <c r="A109" s="365" t="s">
        <v>241</v>
      </c>
      <c r="B109" s="366">
        <f>B110+B113</f>
        <v>1108</v>
      </c>
      <c r="C109" s="365"/>
      <c r="D109" s="365"/>
      <c r="E109" s="362">
        <f>B109+D109</f>
        <v>1108</v>
      </c>
      <c r="F109" s="364"/>
    </row>
    <row r="110" ht="16.5" customHeight="1" spans="1:6">
      <c r="A110" s="365" t="s">
        <v>242</v>
      </c>
      <c r="B110" s="366">
        <f>SUM(B111:B112)</f>
        <v>715</v>
      </c>
      <c r="C110" s="365">
        <v>86</v>
      </c>
      <c r="D110" s="365"/>
      <c r="E110" s="362">
        <f>B110+D110</f>
        <v>715</v>
      </c>
      <c r="F110" s="364"/>
    </row>
    <row r="111" ht="16.5" customHeight="1" spans="1:6">
      <c r="A111" s="365" t="s">
        <v>243</v>
      </c>
      <c r="B111" s="366">
        <v>445</v>
      </c>
      <c r="C111" s="365"/>
      <c r="D111" s="365">
        <v>86</v>
      </c>
      <c r="E111" s="362">
        <f>B111+D111</f>
        <v>531</v>
      </c>
      <c r="F111" s="364"/>
    </row>
    <row r="112" ht="16.5" customHeight="1" spans="1:6">
      <c r="A112" s="365" t="s">
        <v>244</v>
      </c>
      <c r="B112" s="366">
        <v>270</v>
      </c>
      <c r="C112" s="365"/>
      <c r="D112" s="365"/>
      <c r="E112" s="362">
        <f>B112+D112</f>
        <v>270</v>
      </c>
      <c r="F112" s="364"/>
    </row>
    <row r="113" ht="16.5" customHeight="1" spans="1:6">
      <c r="A113" s="365" t="s">
        <v>245</v>
      </c>
      <c r="B113" s="366">
        <f>SUM(B114)</f>
        <v>393</v>
      </c>
      <c r="C113" s="365"/>
      <c r="D113" s="365"/>
      <c r="E113" s="362">
        <f>B113+D113</f>
        <v>393</v>
      </c>
      <c r="F113" s="364"/>
    </row>
    <row r="114" ht="16.5" customHeight="1" spans="1:6">
      <c r="A114" s="365" t="s">
        <v>246</v>
      </c>
      <c r="B114" s="366">
        <v>393</v>
      </c>
      <c r="C114" s="365"/>
      <c r="D114" s="365"/>
      <c r="E114" s="362">
        <f>B114+D114</f>
        <v>393</v>
      </c>
      <c r="F114" s="364"/>
    </row>
    <row r="115" ht="16.5" customHeight="1" spans="1:6">
      <c r="A115" s="365" t="s">
        <v>247</v>
      </c>
      <c r="B115" s="366">
        <f>B116+B118+B126+B128+B133+B138+B147</f>
        <v>36297</v>
      </c>
      <c r="C115" s="365"/>
      <c r="D115" s="365"/>
      <c r="E115" s="362">
        <f>B115+D115</f>
        <v>36297</v>
      </c>
      <c r="F115" s="364"/>
    </row>
    <row r="116" ht="16.5" customHeight="1" spans="1:6">
      <c r="A116" s="362" t="s">
        <v>248</v>
      </c>
      <c r="B116" s="363">
        <f>SUM(B117)</f>
        <v>450</v>
      </c>
      <c r="C116" s="362"/>
      <c r="D116" s="362"/>
      <c r="E116" s="362">
        <f>B116+D116</f>
        <v>450</v>
      </c>
      <c r="F116" s="364"/>
    </row>
    <row r="117" ht="16.5" customHeight="1" spans="1:6">
      <c r="A117" s="365" t="s">
        <v>249</v>
      </c>
      <c r="B117" s="366">
        <v>450</v>
      </c>
      <c r="C117" s="365"/>
      <c r="D117" s="365"/>
      <c r="E117" s="362">
        <f>B117+D117</f>
        <v>450</v>
      </c>
      <c r="F117" s="364"/>
    </row>
    <row r="118" ht="16.5" customHeight="1" spans="1:6">
      <c r="A118" s="365" t="s">
        <v>250</v>
      </c>
      <c r="B118" s="366">
        <f>SUM(B119:B125)</f>
        <v>19100</v>
      </c>
      <c r="C118" s="365">
        <v>1288</v>
      </c>
      <c r="D118" s="365"/>
      <c r="E118" s="362">
        <f>B118+D118</f>
        <v>19100</v>
      </c>
      <c r="F118" s="364"/>
    </row>
    <row r="119" ht="16.5" customHeight="1" spans="1:6">
      <c r="A119" s="365" t="s">
        <v>175</v>
      </c>
      <c r="B119" s="366">
        <v>11381</v>
      </c>
      <c r="C119" s="365"/>
      <c r="D119" s="365"/>
      <c r="E119" s="362">
        <f>B119+D119</f>
        <v>11381</v>
      </c>
      <c r="F119" s="364"/>
    </row>
    <row r="120" ht="16.5" customHeight="1" spans="1:6">
      <c r="A120" s="365" t="s">
        <v>183</v>
      </c>
      <c r="B120" s="366">
        <v>47</v>
      </c>
      <c r="C120" s="365"/>
      <c r="D120" s="365"/>
      <c r="E120" s="362">
        <f>B120+D120</f>
        <v>47</v>
      </c>
      <c r="F120" s="364"/>
    </row>
    <row r="121" ht="16.5" customHeight="1" spans="1:6">
      <c r="A121" s="365" t="s">
        <v>189</v>
      </c>
      <c r="B121" s="366">
        <v>728</v>
      </c>
      <c r="C121" s="365"/>
      <c r="D121" s="365"/>
      <c r="E121" s="362">
        <f>B121+D121</f>
        <v>728</v>
      </c>
      <c r="F121" s="364"/>
    </row>
    <row r="122" ht="16.5" customHeight="1" spans="1:6">
      <c r="A122" s="362" t="s">
        <v>199</v>
      </c>
      <c r="B122" s="363">
        <v>2530</v>
      </c>
      <c r="C122" s="362"/>
      <c r="D122" s="362"/>
      <c r="E122" s="362">
        <f>B122+D122</f>
        <v>2530</v>
      </c>
      <c r="F122" s="364"/>
    </row>
    <row r="123" ht="16.5" customHeight="1" spans="1:6">
      <c r="A123" s="365" t="s">
        <v>251</v>
      </c>
      <c r="B123" s="366">
        <v>1065</v>
      </c>
      <c r="C123" s="365"/>
      <c r="D123" s="365">
        <v>218</v>
      </c>
      <c r="E123" s="362">
        <f>B123+D123</f>
        <v>1283</v>
      </c>
      <c r="F123" s="364"/>
    </row>
    <row r="124" ht="16.5" customHeight="1" spans="1:6">
      <c r="A124" s="365" t="s">
        <v>252</v>
      </c>
      <c r="B124" s="366">
        <v>388</v>
      </c>
      <c r="C124" s="365"/>
      <c r="D124" s="365"/>
      <c r="E124" s="362">
        <f>B124+D124</f>
        <v>388</v>
      </c>
      <c r="F124" s="364"/>
    </row>
    <row r="125" ht="16.5" customHeight="1" spans="1:6">
      <c r="A125" s="365" t="s">
        <v>253</v>
      </c>
      <c r="B125" s="366">
        <v>2961</v>
      </c>
      <c r="C125" s="365"/>
      <c r="D125" s="365">
        <v>1070</v>
      </c>
      <c r="E125" s="362">
        <f>B125+D125</f>
        <v>4031</v>
      </c>
      <c r="F125" s="364"/>
    </row>
    <row r="126" ht="16.5" customHeight="1" spans="1:6">
      <c r="A126" s="365" t="s">
        <v>254</v>
      </c>
      <c r="B126" s="366">
        <f>SUM(B127)</f>
        <v>30</v>
      </c>
      <c r="C126" s="365"/>
      <c r="D126" s="365"/>
      <c r="E126" s="362">
        <f>B126+D126</f>
        <v>30</v>
      </c>
      <c r="F126" s="364"/>
    </row>
    <row r="127" ht="16.5" customHeight="1" spans="1:6">
      <c r="A127" s="365" t="s">
        <v>255</v>
      </c>
      <c r="B127" s="366">
        <v>30</v>
      </c>
      <c r="C127" s="365"/>
      <c r="D127" s="365"/>
      <c r="E127" s="362">
        <f>B127+D127</f>
        <v>30</v>
      </c>
      <c r="F127" s="364"/>
    </row>
    <row r="128" ht="16.5" customHeight="1" spans="1:6">
      <c r="A128" s="365" t="s">
        <v>256</v>
      </c>
      <c r="B128" s="366">
        <f>SUM(B129:B132)</f>
        <v>4060</v>
      </c>
      <c r="C128" s="365"/>
      <c r="D128" s="365"/>
      <c r="E128" s="362">
        <f>B128+D128</f>
        <v>4060</v>
      </c>
      <c r="F128" s="364"/>
    </row>
    <row r="129" ht="16.5" customHeight="1" spans="1:6">
      <c r="A129" s="365" t="s">
        <v>175</v>
      </c>
      <c r="B129" s="366">
        <v>3767</v>
      </c>
      <c r="C129" s="365"/>
      <c r="D129" s="365"/>
      <c r="E129" s="362">
        <f>B129+D129</f>
        <v>3767</v>
      </c>
      <c r="F129" s="364"/>
    </row>
    <row r="130" ht="16.5" customHeight="1" spans="1:6">
      <c r="A130" s="365" t="s">
        <v>183</v>
      </c>
      <c r="B130" s="366">
        <v>1</v>
      </c>
      <c r="C130" s="365"/>
      <c r="D130" s="365"/>
      <c r="E130" s="362">
        <f>B130+D130</f>
        <v>1</v>
      </c>
      <c r="F130" s="364"/>
    </row>
    <row r="131" ht="16.5" customHeight="1" spans="1:6">
      <c r="A131" s="365" t="s">
        <v>189</v>
      </c>
      <c r="B131" s="366">
        <v>50</v>
      </c>
      <c r="C131" s="365"/>
      <c r="D131" s="365"/>
      <c r="E131" s="362">
        <f>B131+D131</f>
        <v>50</v>
      </c>
      <c r="F131" s="364"/>
    </row>
    <row r="132" ht="16.5" customHeight="1" spans="1:6">
      <c r="A132" s="365" t="s">
        <v>257</v>
      </c>
      <c r="B132" s="366">
        <v>242</v>
      </c>
      <c r="C132" s="365"/>
      <c r="D132" s="365"/>
      <c r="E132" s="362">
        <f>B132+D132</f>
        <v>242</v>
      </c>
      <c r="F132" s="364"/>
    </row>
    <row r="133" ht="16.5" customHeight="1" spans="1:6">
      <c r="A133" s="365" t="s">
        <v>258</v>
      </c>
      <c r="B133" s="366">
        <f>SUM(B134:B137)</f>
        <v>6809</v>
      </c>
      <c r="C133" s="365"/>
      <c r="D133" s="365"/>
      <c r="E133" s="362">
        <f>B133+D133</f>
        <v>6809</v>
      </c>
      <c r="F133" s="364"/>
    </row>
    <row r="134" ht="16.5" customHeight="1" spans="1:6">
      <c r="A134" s="365" t="s">
        <v>175</v>
      </c>
      <c r="B134" s="366">
        <v>5213</v>
      </c>
      <c r="C134" s="365"/>
      <c r="D134" s="365"/>
      <c r="E134" s="362">
        <f>B134+D134</f>
        <v>5213</v>
      </c>
      <c r="F134" s="364"/>
    </row>
    <row r="135" ht="16.5" customHeight="1" spans="1:6">
      <c r="A135" s="365" t="s">
        <v>259</v>
      </c>
      <c r="B135" s="366">
        <v>10</v>
      </c>
      <c r="C135" s="365"/>
      <c r="D135" s="365"/>
      <c r="E135" s="362">
        <f>B135+D135</f>
        <v>10</v>
      </c>
      <c r="F135" s="364"/>
    </row>
    <row r="136" ht="16.5" customHeight="1" spans="1:6">
      <c r="A136" s="365" t="s">
        <v>260</v>
      </c>
      <c r="B136" s="366">
        <v>50</v>
      </c>
      <c r="C136" s="365"/>
      <c r="D136" s="365"/>
      <c r="E136" s="362">
        <f>B136+D136</f>
        <v>50</v>
      </c>
      <c r="F136" s="364"/>
    </row>
    <row r="137" ht="16.5" customHeight="1" spans="1:6">
      <c r="A137" s="365" t="s">
        <v>261</v>
      </c>
      <c r="B137" s="366">
        <v>1536</v>
      </c>
      <c r="C137" s="365"/>
      <c r="D137" s="365"/>
      <c r="E137" s="362">
        <f>B137+D137</f>
        <v>1536</v>
      </c>
      <c r="F137" s="364"/>
    </row>
    <row r="138" ht="16.5" customHeight="1" spans="1:6">
      <c r="A138" s="365" t="s">
        <v>262</v>
      </c>
      <c r="B138" s="366">
        <f>SUM(B139:B146)</f>
        <v>983</v>
      </c>
      <c r="C138" s="365">
        <v>169</v>
      </c>
      <c r="D138" s="365"/>
      <c r="E138" s="362">
        <f t="shared" ref="E138" si="12">B138+D138</f>
        <v>983</v>
      </c>
      <c r="F138" s="364"/>
    </row>
    <row r="139" ht="16.5" customHeight="1" spans="1:6">
      <c r="A139" s="365" t="s">
        <v>175</v>
      </c>
      <c r="B139" s="366">
        <v>494</v>
      </c>
      <c r="C139" s="365"/>
      <c r="D139" s="365"/>
      <c r="E139" s="362">
        <f t="shared" ref="E139:E168" si="13">B139+D139</f>
        <v>494</v>
      </c>
      <c r="F139" s="364"/>
    </row>
    <row r="140" ht="16.5" customHeight="1" spans="1:6">
      <c r="A140" s="365" t="s">
        <v>263</v>
      </c>
      <c r="B140" s="366">
        <v>50</v>
      </c>
      <c r="C140" s="365"/>
      <c r="D140" s="365"/>
      <c r="E140" s="362">
        <f>B140+D140</f>
        <v>50</v>
      </c>
      <c r="F140" s="364"/>
    </row>
    <row r="141" ht="16.5" customHeight="1" spans="1:6">
      <c r="A141" s="365" t="s">
        <v>264</v>
      </c>
      <c r="B141" s="366">
        <v>50</v>
      </c>
      <c r="C141" s="365"/>
      <c r="D141" s="365"/>
      <c r="E141" s="362">
        <f>B141+D141</f>
        <v>50</v>
      </c>
      <c r="F141" s="364"/>
    </row>
    <row r="142" ht="16.5" customHeight="1" spans="1:6">
      <c r="A142" s="365" t="s">
        <v>265</v>
      </c>
      <c r="B142" s="366">
        <v>75</v>
      </c>
      <c r="C142" s="365"/>
      <c r="D142" s="365"/>
      <c r="E142" s="362">
        <f>B142+D142</f>
        <v>75</v>
      </c>
      <c r="F142" s="364"/>
    </row>
    <row r="143" ht="16.5" customHeight="1" spans="1:6">
      <c r="A143" s="365" t="s">
        <v>266</v>
      </c>
      <c r="B143" s="366">
        <v>5</v>
      </c>
      <c r="C143" s="365"/>
      <c r="D143" s="365"/>
      <c r="E143" s="362">
        <f>B143+D143</f>
        <v>5</v>
      </c>
      <c r="F143" s="364"/>
    </row>
    <row r="144" ht="16.5" customHeight="1" spans="1:6">
      <c r="A144" s="365" t="s">
        <v>267</v>
      </c>
      <c r="B144" s="366">
        <v>24</v>
      </c>
      <c r="C144" s="365"/>
      <c r="D144" s="365"/>
      <c r="E144" s="362">
        <f>B144+D144</f>
        <v>24</v>
      </c>
      <c r="F144" s="364"/>
    </row>
    <row r="145" ht="16.5" customHeight="1" spans="1:6">
      <c r="A145" s="365" t="s">
        <v>180</v>
      </c>
      <c r="B145" s="366">
        <v>56</v>
      </c>
      <c r="C145" s="365"/>
      <c r="D145" s="365"/>
      <c r="E145" s="362">
        <f>B145+D145</f>
        <v>56</v>
      </c>
      <c r="F145" s="364"/>
    </row>
    <row r="146" ht="16.5" customHeight="1" spans="1:6">
      <c r="A146" s="365" t="s">
        <v>268</v>
      </c>
      <c r="B146" s="366">
        <v>229</v>
      </c>
      <c r="C146" s="365"/>
      <c r="D146" s="365">
        <v>169</v>
      </c>
      <c r="E146" s="362">
        <f>B146+D146</f>
        <v>398</v>
      </c>
      <c r="F146" s="364"/>
    </row>
    <row r="147" ht="16.5" customHeight="1" spans="1:6">
      <c r="A147" s="365" t="s">
        <v>269</v>
      </c>
      <c r="B147" s="366">
        <f>SUM(B148)</f>
        <v>4865</v>
      </c>
      <c r="C147" s="365">
        <v>3365</v>
      </c>
      <c r="D147" s="365"/>
      <c r="E147" s="362">
        <f>B147+D147</f>
        <v>4865</v>
      </c>
      <c r="F147" s="364"/>
    </row>
    <row r="148" ht="16.5" customHeight="1" spans="1:6">
      <c r="A148" s="365" t="s">
        <v>270</v>
      </c>
      <c r="B148" s="366">
        <v>4865</v>
      </c>
      <c r="C148" s="365"/>
      <c r="D148" s="365">
        <v>3365</v>
      </c>
      <c r="E148" s="362">
        <f>B148+D148</f>
        <v>8230</v>
      </c>
      <c r="F148" s="364"/>
    </row>
    <row r="149" ht="16.5" customHeight="1" spans="1:6">
      <c r="A149" s="365" t="s">
        <v>271</v>
      </c>
      <c r="B149" s="366">
        <f>B150+B154+B160+B165+B167+B169</f>
        <v>30679</v>
      </c>
      <c r="C149" s="365"/>
      <c r="D149" s="365"/>
      <c r="E149" s="362">
        <f>B149+D149</f>
        <v>30679</v>
      </c>
      <c r="F149" s="364"/>
    </row>
    <row r="150" ht="16.5" customHeight="1" spans="1:6">
      <c r="A150" s="365" t="s">
        <v>272</v>
      </c>
      <c r="B150" s="366">
        <f>SUM(B151:B153)</f>
        <v>814</v>
      </c>
      <c r="C150" s="365"/>
      <c r="D150" s="365"/>
      <c r="E150" s="362">
        <f>B150+D150</f>
        <v>814</v>
      </c>
      <c r="F150" s="364"/>
    </row>
    <row r="151" ht="16.5" customHeight="1" spans="1:6">
      <c r="A151" s="365" t="s">
        <v>175</v>
      </c>
      <c r="B151" s="366">
        <v>361</v>
      </c>
      <c r="C151" s="365"/>
      <c r="D151" s="365"/>
      <c r="E151" s="362">
        <f>B151+D151</f>
        <v>361</v>
      </c>
      <c r="F151" s="364"/>
    </row>
    <row r="152" ht="16.5" customHeight="1" spans="1:6">
      <c r="A152" s="365" t="s">
        <v>183</v>
      </c>
      <c r="B152" s="366">
        <v>54</v>
      </c>
      <c r="C152" s="365"/>
      <c r="D152" s="365"/>
      <c r="E152" s="362">
        <f>B152+D152</f>
        <v>54</v>
      </c>
      <c r="F152" s="364"/>
    </row>
    <row r="153" ht="16.5" customHeight="1" spans="1:6">
      <c r="A153" s="365" t="s">
        <v>273</v>
      </c>
      <c r="B153" s="366">
        <v>399</v>
      </c>
      <c r="C153" s="365"/>
      <c r="D153" s="365"/>
      <c r="E153" s="362">
        <f>B153+D153</f>
        <v>399</v>
      </c>
      <c r="F153" s="364"/>
    </row>
    <row r="154" ht="16.5" customHeight="1" spans="1:6">
      <c r="A154" s="365" t="s">
        <v>274</v>
      </c>
      <c r="B154" s="366">
        <f>SUM(B155:B159)</f>
        <v>14629</v>
      </c>
      <c r="C154" s="365">
        <v>1688</v>
      </c>
      <c r="D154" s="365"/>
      <c r="E154" s="362">
        <f>B154+D154</f>
        <v>14629</v>
      </c>
      <c r="F154" s="364"/>
    </row>
    <row r="155" ht="16.5" customHeight="1" spans="1:6">
      <c r="A155" s="365" t="s">
        <v>275</v>
      </c>
      <c r="B155" s="366">
        <v>513</v>
      </c>
      <c r="C155" s="365"/>
      <c r="D155" s="365">
        <v>113</v>
      </c>
      <c r="E155" s="362">
        <f>B155+D155</f>
        <v>626</v>
      </c>
      <c r="F155" s="364"/>
    </row>
    <row r="156" ht="16.5" customHeight="1" spans="1:6">
      <c r="A156" s="362" t="s">
        <v>276</v>
      </c>
      <c r="B156" s="363">
        <v>2120</v>
      </c>
      <c r="C156" s="362"/>
      <c r="D156" s="362">
        <v>863</v>
      </c>
      <c r="E156" s="362">
        <f>B156+D156</f>
        <v>2983</v>
      </c>
      <c r="F156" s="364"/>
    </row>
    <row r="157" ht="16.5" customHeight="1" spans="1:6">
      <c r="A157" s="365" t="s">
        <v>277</v>
      </c>
      <c r="B157" s="366">
        <v>10498</v>
      </c>
      <c r="C157" s="365"/>
      <c r="D157" s="365">
        <v>712</v>
      </c>
      <c r="E157" s="362">
        <f>B157+D157</f>
        <v>11210</v>
      </c>
      <c r="F157" s="364"/>
    </row>
    <row r="158" ht="16.5" customHeight="1" spans="1:6">
      <c r="A158" s="365" t="s">
        <v>278</v>
      </c>
      <c r="B158" s="366">
        <v>100</v>
      </c>
      <c r="C158" s="365"/>
      <c r="D158" s="365"/>
      <c r="E158" s="362">
        <f>B158+D158</f>
        <v>100</v>
      </c>
      <c r="F158" s="364"/>
    </row>
    <row r="159" ht="16.5" customHeight="1" spans="1:6">
      <c r="A159" s="365" t="s">
        <v>279</v>
      </c>
      <c r="B159" s="366">
        <v>1398</v>
      </c>
      <c r="C159" s="365"/>
      <c r="D159" s="365"/>
      <c r="E159" s="362">
        <f>B159+D159</f>
        <v>1398</v>
      </c>
      <c r="F159" s="364"/>
    </row>
    <row r="160" ht="16.5" customHeight="1" spans="1:6">
      <c r="A160" s="365" t="s">
        <v>280</v>
      </c>
      <c r="B160" s="366">
        <f>SUM(B161:B164)</f>
        <v>7756</v>
      </c>
      <c r="C160" s="365">
        <v>1009</v>
      </c>
      <c r="D160" s="365"/>
      <c r="E160" s="362">
        <f>B160+D160</f>
        <v>7756</v>
      </c>
      <c r="F160" s="364"/>
    </row>
    <row r="161" ht="16.5" customHeight="1" spans="1:6">
      <c r="A161" s="365" t="s">
        <v>281</v>
      </c>
      <c r="B161" s="366">
        <v>524</v>
      </c>
      <c r="C161" s="365"/>
      <c r="D161" s="365">
        <v>298</v>
      </c>
      <c r="E161" s="362">
        <f>B161+D161</f>
        <v>822</v>
      </c>
      <c r="F161" s="364"/>
    </row>
    <row r="162" ht="16.5" customHeight="1" spans="1:6">
      <c r="A162" s="365" t="s">
        <v>282</v>
      </c>
      <c r="B162" s="366">
        <v>412</v>
      </c>
      <c r="C162" s="365"/>
      <c r="D162" s="365">
        <v>313</v>
      </c>
      <c r="E162" s="362">
        <f>B162+D162</f>
        <v>725</v>
      </c>
      <c r="F162" s="364"/>
    </row>
    <row r="163" ht="16.5" customHeight="1" spans="1:6">
      <c r="A163" s="365" t="s">
        <v>283</v>
      </c>
      <c r="B163" s="366">
        <v>6288</v>
      </c>
      <c r="C163" s="365"/>
      <c r="D163" s="365"/>
      <c r="E163" s="362">
        <f>B163+D163</f>
        <v>6288</v>
      </c>
      <c r="F163" s="364"/>
    </row>
    <row r="164" ht="16.5" customHeight="1" spans="1:6">
      <c r="A164" s="365" t="s">
        <v>284</v>
      </c>
      <c r="B164" s="366">
        <v>532</v>
      </c>
      <c r="C164" s="365"/>
      <c r="D164" s="365">
        <v>398</v>
      </c>
      <c r="E164" s="362">
        <f>B164+D164</f>
        <v>930</v>
      </c>
      <c r="F164" s="364"/>
    </row>
    <row r="165" ht="16.5" customHeight="1" spans="1:6">
      <c r="A165" s="365" t="s">
        <v>285</v>
      </c>
      <c r="B165" s="366">
        <f t="shared" ref="B165" si="14">SUM(B166)</f>
        <v>345</v>
      </c>
      <c r="C165" s="365"/>
      <c r="D165" s="365"/>
      <c r="E165" s="362">
        <f>B165+D165</f>
        <v>345</v>
      </c>
      <c r="F165" s="364"/>
    </row>
    <row r="166" ht="16.5" customHeight="1" spans="1:6">
      <c r="A166" s="365" t="s">
        <v>286</v>
      </c>
      <c r="B166" s="366">
        <v>345</v>
      </c>
      <c r="C166" s="365"/>
      <c r="D166" s="365"/>
      <c r="E166" s="362">
        <f>B166+D166</f>
        <v>345</v>
      </c>
      <c r="F166" s="364"/>
    </row>
    <row r="167" ht="16.5" customHeight="1" spans="1:6">
      <c r="A167" s="365" t="s">
        <v>287</v>
      </c>
      <c r="B167" s="366">
        <f>SUM(B168)</f>
        <v>4135</v>
      </c>
      <c r="C167" s="365"/>
      <c r="D167" s="365"/>
      <c r="E167" s="362">
        <f>B167+D167</f>
        <v>4135</v>
      </c>
      <c r="F167" s="364"/>
    </row>
    <row r="168" ht="16.5" customHeight="1" spans="1:6">
      <c r="A168" s="365" t="s">
        <v>288</v>
      </c>
      <c r="B168" s="366">
        <v>4135</v>
      </c>
      <c r="C168" s="365"/>
      <c r="D168" s="365"/>
      <c r="E168" s="362">
        <f>B168+D168</f>
        <v>4135</v>
      </c>
      <c r="F168" s="364"/>
    </row>
    <row r="169" ht="16.5" customHeight="1" spans="1:6">
      <c r="A169" s="365" t="s">
        <v>289</v>
      </c>
      <c r="B169" s="366">
        <f>SUM(B170)</f>
        <v>3000</v>
      </c>
      <c r="C169" s="365"/>
      <c r="D169" s="365"/>
      <c r="E169" s="362">
        <f t="shared" ref="E169" si="15">B169+D169</f>
        <v>3000</v>
      </c>
      <c r="F169" s="364"/>
    </row>
    <row r="170" ht="16.5" customHeight="1" spans="1:6">
      <c r="A170" s="365" t="s">
        <v>290</v>
      </c>
      <c r="B170" s="366">
        <v>3000</v>
      </c>
      <c r="C170" s="365"/>
      <c r="D170" s="365"/>
      <c r="E170" s="362">
        <f t="shared" ref="E170" si="16">B170+D170</f>
        <v>3000</v>
      </c>
      <c r="F170" s="364"/>
    </row>
    <row r="171" ht="16.5" customHeight="1" spans="1:6">
      <c r="A171" s="365" t="s">
        <v>291</v>
      </c>
      <c r="B171" s="366">
        <f>B172+B175+B177+B180</f>
        <v>1057</v>
      </c>
      <c r="C171" s="365"/>
      <c r="D171" s="365"/>
      <c r="E171" s="362">
        <f t="shared" ref="E171:E201" si="17">B171+D171</f>
        <v>1057</v>
      </c>
      <c r="F171" s="364"/>
    </row>
    <row r="172" ht="16.5" customHeight="1" spans="1:6">
      <c r="A172" s="365" t="s">
        <v>292</v>
      </c>
      <c r="B172" s="366">
        <f>SUM(B173:B174)</f>
        <v>260</v>
      </c>
      <c r="C172" s="365"/>
      <c r="D172" s="365"/>
      <c r="E172" s="362">
        <f>B172+D172</f>
        <v>260</v>
      </c>
      <c r="F172" s="364"/>
    </row>
    <row r="173" ht="16.5" customHeight="1" spans="1:6">
      <c r="A173" s="365" t="s">
        <v>175</v>
      </c>
      <c r="B173" s="366">
        <v>247</v>
      </c>
      <c r="C173" s="365"/>
      <c r="D173" s="365"/>
      <c r="E173" s="362">
        <f>B173+D173</f>
        <v>247</v>
      </c>
      <c r="F173" s="364"/>
    </row>
    <row r="174" ht="16.5" customHeight="1" spans="1:6">
      <c r="A174" s="365" t="s">
        <v>293</v>
      </c>
      <c r="B174" s="366">
        <v>13</v>
      </c>
      <c r="C174" s="365"/>
      <c r="D174" s="365"/>
      <c r="E174" s="362">
        <f>B174+D174</f>
        <v>13</v>
      </c>
      <c r="F174" s="364"/>
    </row>
    <row r="175" ht="16.5" customHeight="1" spans="1:6">
      <c r="A175" s="365" t="s">
        <v>294</v>
      </c>
      <c r="B175" s="366">
        <f>SUM(B176)</f>
        <v>500</v>
      </c>
      <c r="C175" s="365"/>
      <c r="D175" s="365"/>
      <c r="E175" s="362">
        <f>B175+D175</f>
        <v>500</v>
      </c>
      <c r="F175" s="364"/>
    </row>
    <row r="176" ht="16.5" customHeight="1" spans="1:6">
      <c r="A176" s="365" t="s">
        <v>295</v>
      </c>
      <c r="B176" s="366">
        <v>500</v>
      </c>
      <c r="C176" s="365"/>
      <c r="D176" s="365"/>
      <c r="E176" s="362">
        <f>B176+D176</f>
        <v>500</v>
      </c>
      <c r="F176" s="364"/>
    </row>
    <row r="177" ht="16.5" customHeight="1" spans="1:6">
      <c r="A177" s="365" t="s">
        <v>296</v>
      </c>
      <c r="B177" s="366">
        <f>SUM(B178:B179)</f>
        <v>207</v>
      </c>
      <c r="C177" s="365"/>
      <c r="D177" s="365"/>
      <c r="E177" s="362">
        <f>B177+D177</f>
        <v>207</v>
      </c>
      <c r="F177" s="364"/>
    </row>
    <row r="178" ht="16.5" customHeight="1" spans="1:6">
      <c r="A178" s="362" t="s">
        <v>297</v>
      </c>
      <c r="B178" s="363">
        <v>148</v>
      </c>
      <c r="C178" s="362"/>
      <c r="D178" s="362"/>
      <c r="E178" s="362">
        <f>B178+D178</f>
        <v>148</v>
      </c>
      <c r="F178" s="364"/>
    </row>
    <row r="179" ht="16.5" customHeight="1" spans="1:6">
      <c r="A179" s="365" t="s">
        <v>298</v>
      </c>
      <c r="B179" s="366">
        <v>59</v>
      </c>
      <c r="C179" s="365"/>
      <c r="D179" s="365"/>
      <c r="E179" s="362">
        <f>B179+D179</f>
        <v>59</v>
      </c>
      <c r="F179" s="364"/>
    </row>
    <row r="180" ht="16.5" customHeight="1" spans="1:6">
      <c r="A180" s="365" t="s">
        <v>299</v>
      </c>
      <c r="B180" s="366">
        <f>SUM(B181)</f>
        <v>90</v>
      </c>
      <c r="C180" s="365"/>
      <c r="D180" s="365"/>
      <c r="E180" s="362">
        <f>B180+D180</f>
        <v>90</v>
      </c>
      <c r="F180" s="364"/>
    </row>
    <row r="181" ht="16.5" customHeight="1" spans="1:6">
      <c r="A181" s="365" t="s">
        <v>300</v>
      </c>
      <c r="B181" s="366">
        <v>90</v>
      </c>
      <c r="C181" s="365"/>
      <c r="D181" s="365"/>
      <c r="E181" s="362">
        <f>B181+D181</f>
        <v>90</v>
      </c>
      <c r="F181" s="364"/>
    </row>
    <row r="182" ht="16.5" customHeight="1" spans="1:6">
      <c r="A182" s="365" t="s">
        <v>301</v>
      </c>
      <c r="B182" s="366">
        <f>B183+B195+B200+B207+B210+B213</f>
        <v>18079</v>
      </c>
      <c r="C182" s="365"/>
      <c r="D182" s="365"/>
      <c r="E182" s="362">
        <f>B182+D182</f>
        <v>18079</v>
      </c>
      <c r="F182" s="364"/>
    </row>
    <row r="183" ht="16.5" customHeight="1" spans="1:6">
      <c r="A183" s="365" t="s">
        <v>302</v>
      </c>
      <c r="B183" s="366">
        <f>SUM(B184:B194)</f>
        <v>8001</v>
      </c>
      <c r="C183" s="365">
        <v>1083</v>
      </c>
      <c r="D183" s="365"/>
      <c r="E183" s="362">
        <f>B183+D183</f>
        <v>8001</v>
      </c>
      <c r="F183" s="364"/>
    </row>
    <row r="184" ht="16.5" customHeight="1" spans="1:6">
      <c r="A184" s="365" t="s">
        <v>175</v>
      </c>
      <c r="B184" s="366">
        <v>492</v>
      </c>
      <c r="C184" s="365"/>
      <c r="D184" s="365"/>
      <c r="E184" s="362">
        <f>B184+D184</f>
        <v>492</v>
      </c>
      <c r="F184" s="364"/>
    </row>
    <row r="185" ht="16.5" customHeight="1" spans="1:6">
      <c r="A185" s="365" t="s">
        <v>183</v>
      </c>
      <c r="B185" s="366">
        <v>21</v>
      </c>
      <c r="C185" s="365"/>
      <c r="D185" s="365"/>
      <c r="E185" s="362">
        <f>B185+D185</f>
        <v>21</v>
      </c>
      <c r="F185" s="364"/>
    </row>
    <row r="186" ht="16.5" customHeight="1" spans="1:6">
      <c r="A186" s="365" t="s">
        <v>303</v>
      </c>
      <c r="B186" s="366">
        <v>877</v>
      </c>
      <c r="C186" s="365"/>
      <c r="D186" s="365">
        <v>269</v>
      </c>
      <c r="E186" s="362">
        <f>B186+D186</f>
        <v>1146</v>
      </c>
      <c r="F186" s="364"/>
    </row>
    <row r="187" ht="16.5" customHeight="1" spans="1:6">
      <c r="A187" s="365" t="s">
        <v>304</v>
      </c>
      <c r="B187" s="366">
        <v>396</v>
      </c>
      <c r="C187" s="365"/>
      <c r="D187" s="365"/>
      <c r="E187" s="362">
        <f>B187+D187</f>
        <v>396</v>
      </c>
      <c r="F187" s="364"/>
    </row>
    <row r="188" ht="16.5" customHeight="1" spans="1:6">
      <c r="A188" s="365" t="s">
        <v>305</v>
      </c>
      <c r="B188" s="366">
        <v>139</v>
      </c>
      <c r="C188" s="365"/>
      <c r="D188" s="365"/>
      <c r="E188" s="362">
        <f>B188+D188</f>
        <v>139</v>
      </c>
      <c r="F188" s="364"/>
    </row>
    <row r="189" ht="16.5" customHeight="1" spans="1:6">
      <c r="A189" s="365" t="s">
        <v>306</v>
      </c>
      <c r="B189" s="366">
        <v>293</v>
      </c>
      <c r="C189" s="365"/>
      <c r="D189" s="365"/>
      <c r="E189" s="362">
        <f>B189+D189</f>
        <v>293</v>
      </c>
      <c r="F189" s="364"/>
    </row>
    <row r="190" ht="16.5" customHeight="1" spans="1:6">
      <c r="A190" s="362" t="s">
        <v>307</v>
      </c>
      <c r="B190" s="363">
        <v>59</v>
      </c>
      <c r="C190" s="362"/>
      <c r="D190" s="362"/>
      <c r="E190" s="362">
        <f>B190+D190</f>
        <v>59</v>
      </c>
      <c r="F190" s="364"/>
    </row>
    <row r="191" ht="16.5" customHeight="1" spans="1:6">
      <c r="A191" s="365" t="s">
        <v>308</v>
      </c>
      <c r="B191" s="366">
        <v>193</v>
      </c>
      <c r="C191" s="365"/>
      <c r="D191" s="365">
        <v>113</v>
      </c>
      <c r="E191" s="362">
        <f>B191+D191</f>
        <v>306</v>
      </c>
      <c r="F191" s="364"/>
    </row>
    <row r="192" ht="16.5" customHeight="1" spans="1:6">
      <c r="A192" s="365" t="s">
        <v>309</v>
      </c>
      <c r="B192" s="366">
        <v>69</v>
      </c>
      <c r="C192" s="365"/>
      <c r="D192" s="365"/>
      <c r="E192" s="362">
        <f>B192+D192</f>
        <v>69</v>
      </c>
      <c r="F192" s="364"/>
    </row>
    <row r="193" ht="16.5" customHeight="1" spans="1:6">
      <c r="A193" s="365" t="s">
        <v>310</v>
      </c>
      <c r="B193" s="366">
        <v>1019</v>
      </c>
      <c r="C193" s="365"/>
      <c r="D193" s="365">
        <v>219</v>
      </c>
      <c r="E193" s="362">
        <f>B193+D193</f>
        <v>1238</v>
      </c>
      <c r="F193" s="364"/>
    </row>
    <row r="194" ht="16.5" customHeight="1" spans="1:6">
      <c r="A194" s="365" t="s">
        <v>311</v>
      </c>
      <c r="B194" s="366">
        <v>4443</v>
      </c>
      <c r="C194" s="365"/>
      <c r="D194" s="365">
        <v>482</v>
      </c>
      <c r="E194" s="362">
        <f>B194+D194</f>
        <v>4925</v>
      </c>
      <c r="F194" s="364"/>
    </row>
    <row r="195" ht="16.5" customHeight="1" spans="1:6">
      <c r="A195" s="365" t="s">
        <v>312</v>
      </c>
      <c r="B195" s="366">
        <f>SUM(B196:B199)</f>
        <v>6055</v>
      </c>
      <c r="C195" s="365">
        <v>2851</v>
      </c>
      <c r="D195" s="365"/>
      <c r="E195" s="362">
        <f>B195+D195</f>
        <v>6055</v>
      </c>
      <c r="F195" s="364"/>
    </row>
    <row r="196" ht="16.5" customHeight="1" spans="1:6">
      <c r="A196" s="365" t="s">
        <v>313</v>
      </c>
      <c r="B196" s="366">
        <v>81</v>
      </c>
      <c r="C196" s="365"/>
      <c r="D196" s="365"/>
      <c r="E196" s="362">
        <f>B196+D196</f>
        <v>81</v>
      </c>
      <c r="F196" s="364"/>
    </row>
    <row r="197" ht="16.5" customHeight="1" spans="1:6">
      <c r="A197" s="365" t="s">
        <v>314</v>
      </c>
      <c r="B197" s="366">
        <v>502</v>
      </c>
      <c r="C197" s="365"/>
      <c r="D197" s="365"/>
      <c r="E197" s="362">
        <f>B197+D197</f>
        <v>502</v>
      </c>
      <c r="F197" s="364"/>
    </row>
    <row r="198" ht="16.5" customHeight="1" spans="1:6">
      <c r="A198" s="365" t="s">
        <v>315</v>
      </c>
      <c r="B198" s="366">
        <v>3870</v>
      </c>
      <c r="C198" s="365"/>
      <c r="D198" s="365">
        <v>1279</v>
      </c>
      <c r="E198" s="362">
        <f>B198+D198</f>
        <v>5149</v>
      </c>
      <c r="F198" s="364"/>
    </row>
    <row r="199" ht="16.5" customHeight="1" spans="1:6">
      <c r="A199" s="365" t="s">
        <v>316</v>
      </c>
      <c r="B199" s="366">
        <v>1602</v>
      </c>
      <c r="C199" s="365"/>
      <c r="D199" s="365">
        <v>1572</v>
      </c>
      <c r="E199" s="362">
        <f>B199+D199</f>
        <v>3174</v>
      </c>
      <c r="F199" s="364"/>
    </row>
    <row r="200" ht="16.5" customHeight="1" spans="1:6">
      <c r="A200" s="365" t="s">
        <v>317</v>
      </c>
      <c r="B200" s="366">
        <f>SUM(B201:B206)</f>
        <v>561</v>
      </c>
      <c r="C200" s="365"/>
      <c r="D200" s="365"/>
      <c r="E200" s="362">
        <f>B200+D200</f>
        <v>561</v>
      </c>
      <c r="F200" s="364"/>
    </row>
    <row r="201" ht="16.5" customHeight="1" spans="1:6">
      <c r="A201" s="365" t="s">
        <v>175</v>
      </c>
      <c r="B201" s="366">
        <v>97</v>
      </c>
      <c r="C201" s="365"/>
      <c r="D201" s="365"/>
      <c r="E201" s="362">
        <f>B201+D201</f>
        <v>97</v>
      </c>
      <c r="F201" s="364"/>
    </row>
    <row r="202" ht="16.5" customHeight="1" spans="1:6">
      <c r="A202" s="365" t="s">
        <v>318</v>
      </c>
      <c r="B202" s="366">
        <v>26</v>
      </c>
      <c r="C202" s="365"/>
      <c r="D202" s="365"/>
      <c r="E202" s="362">
        <f t="shared" ref="E202" si="18">B202+D202</f>
        <v>26</v>
      </c>
      <c r="F202" s="364"/>
    </row>
    <row r="203" ht="16.5" customHeight="1" spans="1:6">
      <c r="A203" s="365" t="s">
        <v>319</v>
      </c>
      <c r="B203" s="366">
        <v>176</v>
      </c>
      <c r="C203" s="365"/>
      <c r="D203" s="365"/>
      <c r="E203" s="362">
        <f t="shared" ref="E203:E232" si="19">B203+D203</f>
        <v>176</v>
      </c>
      <c r="F203" s="364"/>
    </row>
    <row r="204" ht="16.5" customHeight="1" spans="1:6">
      <c r="A204" s="365" t="s">
        <v>320</v>
      </c>
      <c r="B204" s="366">
        <v>227</v>
      </c>
      <c r="C204" s="365"/>
      <c r="D204" s="365"/>
      <c r="E204" s="362">
        <f>B204+D204</f>
        <v>227</v>
      </c>
      <c r="F204" s="364"/>
    </row>
    <row r="205" ht="16.5" customHeight="1" spans="1:6">
      <c r="A205" s="365" t="s">
        <v>321</v>
      </c>
      <c r="B205" s="366">
        <v>5</v>
      </c>
      <c r="C205" s="365"/>
      <c r="D205" s="365"/>
      <c r="E205" s="362">
        <f>B205+D205</f>
        <v>5</v>
      </c>
      <c r="F205" s="364"/>
    </row>
    <row r="206" ht="16.5" customHeight="1" spans="1:6">
      <c r="A206" s="365" t="s">
        <v>322</v>
      </c>
      <c r="B206" s="366">
        <v>30</v>
      </c>
      <c r="C206" s="365"/>
      <c r="D206" s="365"/>
      <c r="E206" s="362">
        <f>B206+D206</f>
        <v>30</v>
      </c>
      <c r="F206" s="364"/>
    </row>
    <row r="207" ht="16.5" customHeight="1" spans="1:6">
      <c r="A207" s="365" t="s">
        <v>323</v>
      </c>
      <c r="B207" s="366">
        <f>SUM(B208:B209)</f>
        <v>1120</v>
      </c>
      <c r="C207" s="365"/>
      <c r="D207" s="365"/>
      <c r="E207" s="362">
        <f>B207+D207</f>
        <v>1120</v>
      </c>
      <c r="F207" s="364"/>
    </row>
    <row r="208" ht="16.5" customHeight="1" spans="1:6">
      <c r="A208" s="365" t="s">
        <v>324</v>
      </c>
      <c r="B208" s="366">
        <v>1031</v>
      </c>
      <c r="C208" s="365"/>
      <c r="D208" s="365"/>
      <c r="E208" s="362">
        <f>B208+D208</f>
        <v>1031</v>
      </c>
      <c r="F208" s="364"/>
    </row>
    <row r="209" ht="16.5" customHeight="1" spans="1:6">
      <c r="A209" s="365" t="s">
        <v>325</v>
      </c>
      <c r="B209" s="366">
        <v>89</v>
      </c>
      <c r="C209" s="365"/>
      <c r="D209" s="365"/>
      <c r="E209" s="362">
        <f>B209+D209</f>
        <v>89</v>
      </c>
      <c r="F209" s="364"/>
    </row>
    <row r="210" ht="16.5" customHeight="1" spans="1:6">
      <c r="A210" s="365" t="s">
        <v>326</v>
      </c>
      <c r="B210" s="366">
        <f>SUM(B211:B212)</f>
        <v>1188</v>
      </c>
      <c r="C210" s="365"/>
      <c r="D210" s="365"/>
      <c r="E210" s="362">
        <f>B210+D210</f>
        <v>1188</v>
      </c>
      <c r="F210" s="364"/>
    </row>
    <row r="211" ht="16.5" customHeight="1" spans="1:6">
      <c r="A211" s="365" t="s">
        <v>327</v>
      </c>
      <c r="B211" s="366">
        <v>1165</v>
      </c>
      <c r="C211" s="365"/>
      <c r="D211" s="365"/>
      <c r="E211" s="362">
        <f>B211+D211</f>
        <v>1165</v>
      </c>
      <c r="F211" s="364"/>
    </row>
    <row r="212" ht="16.5" customHeight="1" spans="1:6">
      <c r="A212" s="365" t="s">
        <v>328</v>
      </c>
      <c r="B212" s="366">
        <v>23</v>
      </c>
      <c r="C212" s="365"/>
      <c r="D212" s="365"/>
      <c r="E212" s="362">
        <f>B212+D212</f>
        <v>23</v>
      </c>
      <c r="F212" s="364"/>
    </row>
    <row r="213" ht="16.5" customHeight="1" spans="1:6">
      <c r="A213" s="365" t="s">
        <v>329</v>
      </c>
      <c r="B213" s="366">
        <f>SUM(B214)</f>
        <v>1154</v>
      </c>
      <c r="C213" s="365">
        <v>1150</v>
      </c>
      <c r="D213" s="365"/>
      <c r="E213" s="362">
        <f>B213+D213</f>
        <v>1154</v>
      </c>
      <c r="F213" s="364"/>
    </row>
    <row r="214" ht="16.5" customHeight="1" spans="1:6">
      <c r="A214" s="365" t="s">
        <v>330</v>
      </c>
      <c r="B214" s="366">
        <v>1154</v>
      </c>
      <c r="C214" s="365"/>
      <c r="D214" s="365">
        <v>1150</v>
      </c>
      <c r="E214" s="362">
        <f>B214+D214</f>
        <v>2304</v>
      </c>
      <c r="F214" s="364"/>
    </row>
    <row r="215" ht="16.5" customHeight="1" spans="1:6">
      <c r="A215" s="365" t="s">
        <v>331</v>
      </c>
      <c r="B215" s="366">
        <f>B216+B223+B229+B236+B238+B240+B245+B248+B255+B261+B264+B266+B269+B274</f>
        <v>41564</v>
      </c>
      <c r="C215" s="365"/>
      <c r="D215" s="365"/>
      <c r="E215" s="362">
        <f>B215+D215</f>
        <v>41564</v>
      </c>
      <c r="F215" s="364"/>
    </row>
    <row r="216" ht="16.5" customHeight="1" spans="1:6">
      <c r="A216" s="365" t="s">
        <v>332</v>
      </c>
      <c r="B216" s="366">
        <f>SUM(B217:B222)</f>
        <v>3613</v>
      </c>
      <c r="C216" s="365">
        <v>8</v>
      </c>
      <c r="D216" s="365"/>
      <c r="E216" s="362">
        <f>B216+D216</f>
        <v>3613</v>
      </c>
      <c r="F216" s="364"/>
    </row>
    <row r="217" ht="16.5" customHeight="1" spans="1:6">
      <c r="A217" s="365" t="s">
        <v>175</v>
      </c>
      <c r="B217" s="366">
        <v>1038</v>
      </c>
      <c r="C217" s="365"/>
      <c r="D217" s="365"/>
      <c r="E217" s="362">
        <f>B217+D217</f>
        <v>1038</v>
      </c>
      <c r="F217" s="364"/>
    </row>
    <row r="218" ht="16.5" customHeight="1" spans="1:6">
      <c r="A218" s="365" t="s">
        <v>333</v>
      </c>
      <c r="B218" s="366">
        <v>50</v>
      </c>
      <c r="C218" s="365"/>
      <c r="D218" s="365"/>
      <c r="E218" s="362">
        <f>B218+D218</f>
        <v>50</v>
      </c>
      <c r="F218" s="364"/>
    </row>
    <row r="219" ht="16.5" customHeight="1" spans="1:6">
      <c r="A219" s="365" t="s">
        <v>334</v>
      </c>
      <c r="B219" s="366">
        <v>1677</v>
      </c>
      <c r="C219" s="365"/>
      <c r="D219" s="365"/>
      <c r="E219" s="362">
        <f>B219+D219</f>
        <v>1677</v>
      </c>
      <c r="F219" s="364"/>
    </row>
    <row r="220" ht="16.5" customHeight="1" spans="1:6">
      <c r="A220" s="362" t="s">
        <v>335</v>
      </c>
      <c r="B220" s="363">
        <v>9</v>
      </c>
      <c r="C220" s="362"/>
      <c r="D220" s="362"/>
      <c r="E220" s="362">
        <f>B220+D220</f>
        <v>9</v>
      </c>
      <c r="F220" s="364"/>
    </row>
    <row r="221" ht="16.5" customHeight="1" spans="1:6">
      <c r="A221" s="365" t="s">
        <v>336</v>
      </c>
      <c r="B221" s="366">
        <v>7</v>
      </c>
      <c r="C221" s="365"/>
      <c r="D221" s="365"/>
      <c r="E221" s="362">
        <f>B221+D221</f>
        <v>7</v>
      </c>
      <c r="F221" s="364"/>
    </row>
    <row r="222" ht="16.5" customHeight="1" spans="1:6">
      <c r="A222" s="365" t="s">
        <v>337</v>
      </c>
      <c r="B222" s="366">
        <v>832</v>
      </c>
      <c r="C222" s="365"/>
      <c r="D222" s="365">
        <v>8</v>
      </c>
      <c r="E222" s="362">
        <f>B222+D222</f>
        <v>840</v>
      </c>
      <c r="F222" s="364"/>
    </row>
    <row r="223" ht="16.5" customHeight="1" spans="1:6">
      <c r="A223" s="365" t="s">
        <v>338</v>
      </c>
      <c r="B223" s="366">
        <f>SUM(B224:B228)</f>
        <v>1985</v>
      </c>
      <c r="C223" s="365">
        <v>78</v>
      </c>
      <c r="D223" s="365"/>
      <c r="E223" s="362">
        <f>B223+D223</f>
        <v>1985</v>
      </c>
      <c r="F223" s="364"/>
    </row>
    <row r="224" ht="16.5" customHeight="1" spans="1:6">
      <c r="A224" s="365" t="s">
        <v>175</v>
      </c>
      <c r="B224" s="366">
        <v>203</v>
      </c>
      <c r="C224" s="365"/>
      <c r="D224" s="365"/>
      <c r="E224" s="362">
        <f>B224+D224</f>
        <v>203</v>
      </c>
      <c r="F224" s="364"/>
    </row>
    <row r="225" ht="16.5" customHeight="1" spans="1:6">
      <c r="A225" s="365" t="s">
        <v>339</v>
      </c>
      <c r="B225" s="366">
        <v>44</v>
      </c>
      <c r="C225" s="365"/>
      <c r="D225" s="365"/>
      <c r="E225" s="362">
        <f>B225+D225</f>
        <v>44</v>
      </c>
      <c r="F225" s="364"/>
    </row>
    <row r="226" ht="16.5" customHeight="1" spans="1:6">
      <c r="A226" s="365" t="s">
        <v>340</v>
      </c>
      <c r="B226" s="366">
        <v>41</v>
      </c>
      <c r="C226" s="365"/>
      <c r="D226" s="365"/>
      <c r="E226" s="362">
        <f>B226+D226</f>
        <v>41</v>
      </c>
      <c r="F226" s="364"/>
    </row>
    <row r="227" ht="16.5" customHeight="1" spans="1:6">
      <c r="A227" s="365" t="s">
        <v>341</v>
      </c>
      <c r="B227" s="366">
        <v>1600</v>
      </c>
      <c r="C227" s="365"/>
      <c r="D227" s="365">
        <v>78</v>
      </c>
      <c r="E227" s="362">
        <f>B227+D227</f>
        <v>1678</v>
      </c>
      <c r="F227" s="364"/>
    </row>
    <row r="228" ht="16.5" customHeight="1" spans="1:6">
      <c r="A228" s="365" t="s">
        <v>342</v>
      </c>
      <c r="B228" s="366">
        <v>97</v>
      </c>
      <c r="C228" s="365"/>
      <c r="D228" s="365"/>
      <c r="E228" s="362">
        <f>B228+D228</f>
        <v>97</v>
      </c>
      <c r="F228" s="364"/>
    </row>
    <row r="229" ht="16.5" customHeight="1" spans="1:6">
      <c r="A229" s="365" t="s">
        <v>343</v>
      </c>
      <c r="B229" s="366">
        <f>SUM(B230:B235)</f>
        <v>12092</v>
      </c>
      <c r="C229" s="365">
        <v>1035</v>
      </c>
      <c r="D229" s="365"/>
      <c r="E229" s="362">
        <f>B229+D229</f>
        <v>12092</v>
      </c>
      <c r="F229" s="364"/>
    </row>
    <row r="230" ht="16.5" customHeight="1" spans="1:6">
      <c r="A230" s="365" t="s">
        <v>344</v>
      </c>
      <c r="B230" s="366">
        <v>555</v>
      </c>
      <c r="C230" s="365"/>
      <c r="D230" s="365"/>
      <c r="E230" s="362">
        <f>B230+D230</f>
        <v>555</v>
      </c>
      <c r="F230" s="364"/>
    </row>
    <row r="231" ht="16.5" customHeight="1" spans="1:6">
      <c r="A231" s="365" t="s">
        <v>345</v>
      </c>
      <c r="B231" s="366">
        <v>29</v>
      </c>
      <c r="C231" s="365"/>
      <c r="D231" s="365"/>
      <c r="E231" s="362">
        <f>B231+D231</f>
        <v>29</v>
      </c>
      <c r="F231" s="364"/>
    </row>
    <row r="232" ht="16.5" customHeight="1" spans="1:6">
      <c r="A232" s="365" t="s">
        <v>346</v>
      </c>
      <c r="B232" s="366">
        <v>9470</v>
      </c>
      <c r="C232" s="365"/>
      <c r="D232" s="365">
        <v>1035</v>
      </c>
      <c r="E232" s="362">
        <f>B232+D232</f>
        <v>10505</v>
      </c>
      <c r="F232" s="364"/>
    </row>
    <row r="233" ht="16.5" customHeight="1" spans="1:6">
      <c r="A233" s="365" t="s">
        <v>347</v>
      </c>
      <c r="B233" s="366">
        <v>119</v>
      </c>
      <c r="C233" s="365"/>
      <c r="D233" s="365"/>
      <c r="E233" s="362">
        <f t="shared" ref="E233" si="20">B233+D233</f>
        <v>119</v>
      </c>
      <c r="F233" s="364"/>
    </row>
    <row r="234" ht="16.5" customHeight="1" spans="1:6">
      <c r="A234" s="365" t="s">
        <v>348</v>
      </c>
      <c r="B234" s="366">
        <v>1816</v>
      </c>
      <c r="C234" s="365"/>
      <c r="D234" s="365"/>
      <c r="E234" s="362">
        <f t="shared" ref="E234" si="21">B234+D234</f>
        <v>1816</v>
      </c>
      <c r="F234" s="364"/>
    </row>
    <row r="235" ht="16.5" customHeight="1" spans="1:6">
      <c r="A235" s="365" t="s">
        <v>349</v>
      </c>
      <c r="B235" s="366">
        <v>103</v>
      </c>
      <c r="C235" s="365"/>
      <c r="D235" s="365"/>
      <c r="E235" s="362">
        <f t="shared" ref="E235:E265" si="22">B235+D235</f>
        <v>103</v>
      </c>
      <c r="F235" s="364"/>
    </row>
    <row r="236" ht="16.5" customHeight="1" spans="1:6">
      <c r="A236" s="365" t="s">
        <v>350</v>
      </c>
      <c r="B236" s="366">
        <f>SUM(B237)</f>
        <v>210</v>
      </c>
      <c r="C236" s="365"/>
      <c r="D236" s="365"/>
      <c r="E236" s="362">
        <f>B236+D236</f>
        <v>210</v>
      </c>
      <c r="F236" s="364"/>
    </row>
    <row r="237" ht="16.5" customHeight="1" spans="1:6">
      <c r="A237" s="365" t="s">
        <v>351</v>
      </c>
      <c r="B237" s="366">
        <v>210</v>
      </c>
      <c r="C237" s="365"/>
      <c r="D237" s="365"/>
      <c r="E237" s="362">
        <f>B237+D237</f>
        <v>210</v>
      </c>
      <c r="F237" s="364"/>
    </row>
    <row r="238" ht="16.5" customHeight="1" spans="1:6">
      <c r="A238" s="365" t="s">
        <v>352</v>
      </c>
      <c r="B238" s="366">
        <f>SUM(B239)</f>
        <v>8811</v>
      </c>
      <c r="C238" s="365">
        <v>7378</v>
      </c>
      <c r="D238" s="365"/>
      <c r="E238" s="362">
        <f>B238+D238</f>
        <v>8811</v>
      </c>
      <c r="F238" s="364"/>
    </row>
    <row r="239" ht="16.5" customHeight="1" spans="1:6">
      <c r="A239" s="365" t="s">
        <v>353</v>
      </c>
      <c r="B239" s="366">
        <v>8811</v>
      </c>
      <c r="C239" s="365"/>
      <c r="D239" s="365">
        <v>7378</v>
      </c>
      <c r="E239" s="362">
        <f>B239+D239</f>
        <v>16189</v>
      </c>
      <c r="F239" s="364"/>
    </row>
    <row r="240" ht="16.5" customHeight="1" spans="1:6">
      <c r="A240" s="365" t="s">
        <v>354</v>
      </c>
      <c r="B240" s="366">
        <f>SUM(B241:B244)</f>
        <v>563</v>
      </c>
      <c r="C240" s="365"/>
      <c r="D240" s="365"/>
      <c r="E240" s="362">
        <f>B240+D240</f>
        <v>563</v>
      </c>
      <c r="F240" s="364"/>
    </row>
    <row r="241" ht="16.5" customHeight="1" spans="1:6">
      <c r="A241" s="365" t="s">
        <v>355</v>
      </c>
      <c r="B241" s="366">
        <v>450</v>
      </c>
      <c r="C241" s="365"/>
      <c r="D241" s="365"/>
      <c r="E241" s="362">
        <f>B241+D241</f>
        <v>450</v>
      </c>
      <c r="F241" s="364"/>
    </row>
    <row r="242" ht="16.5" customHeight="1" spans="1:6">
      <c r="A242" s="365" t="s">
        <v>356</v>
      </c>
      <c r="B242" s="366">
        <v>7</v>
      </c>
      <c r="C242" s="365"/>
      <c r="D242" s="365"/>
      <c r="E242" s="362">
        <f>B242+D242</f>
        <v>7</v>
      </c>
      <c r="F242" s="364"/>
    </row>
    <row r="243" ht="16.5" customHeight="1" spans="1:6">
      <c r="A243" s="365" t="s">
        <v>357</v>
      </c>
      <c r="B243" s="366">
        <v>46</v>
      </c>
      <c r="C243" s="365"/>
      <c r="D243" s="365"/>
      <c r="E243" s="362">
        <f>B243+D243</f>
        <v>46</v>
      </c>
      <c r="F243" s="364"/>
    </row>
    <row r="244" ht="16.5" customHeight="1" spans="1:6">
      <c r="A244" s="365" t="s">
        <v>358</v>
      </c>
      <c r="B244" s="366">
        <v>60</v>
      </c>
      <c r="C244" s="365"/>
      <c r="D244" s="365"/>
      <c r="E244" s="362">
        <f>B244+D244</f>
        <v>60</v>
      </c>
      <c r="F244" s="364"/>
    </row>
    <row r="245" ht="16.5" customHeight="1" spans="1:6">
      <c r="A245" s="365" t="s">
        <v>359</v>
      </c>
      <c r="B245" s="366">
        <f>SUM(B246:B247)</f>
        <v>2530</v>
      </c>
      <c r="C245" s="365">
        <v>878</v>
      </c>
      <c r="D245" s="365"/>
      <c r="E245" s="362">
        <f>B245+D245</f>
        <v>2530</v>
      </c>
      <c r="F245" s="364"/>
    </row>
    <row r="246" ht="16.5" customHeight="1" spans="1:6">
      <c r="A246" s="365" t="s">
        <v>360</v>
      </c>
      <c r="B246" s="366">
        <v>1550</v>
      </c>
      <c r="C246" s="365"/>
      <c r="D246" s="365"/>
      <c r="E246" s="362">
        <f>B246+D246</f>
        <v>1550</v>
      </c>
      <c r="F246" s="364"/>
    </row>
    <row r="247" ht="16.5" customHeight="1" spans="1:6">
      <c r="A247" s="365" t="s">
        <v>361</v>
      </c>
      <c r="B247" s="366">
        <v>980</v>
      </c>
      <c r="C247" s="365"/>
      <c r="D247" s="365">
        <v>878</v>
      </c>
      <c r="E247" s="362">
        <f>B247+D247</f>
        <v>1858</v>
      </c>
      <c r="F247" s="364"/>
    </row>
    <row r="248" ht="16.5" customHeight="1" spans="1:6">
      <c r="A248" s="365" t="s">
        <v>362</v>
      </c>
      <c r="B248" s="366">
        <f>SUM(B249:B254)</f>
        <v>1461</v>
      </c>
      <c r="C248" s="365">
        <v>109</v>
      </c>
      <c r="D248" s="365"/>
      <c r="E248" s="362">
        <f>B248+D248</f>
        <v>1461</v>
      </c>
      <c r="F248" s="364"/>
    </row>
    <row r="249" ht="16.5" customHeight="1" spans="1:6">
      <c r="A249" s="365" t="s">
        <v>363</v>
      </c>
      <c r="B249" s="366">
        <v>103</v>
      </c>
      <c r="C249" s="365"/>
      <c r="D249" s="365"/>
      <c r="E249" s="362">
        <f>B249+D249</f>
        <v>103</v>
      </c>
      <c r="F249" s="364"/>
    </row>
    <row r="250" ht="16.5" customHeight="1" spans="1:6">
      <c r="A250" s="365" t="s">
        <v>364</v>
      </c>
      <c r="B250" s="366">
        <v>41</v>
      </c>
      <c r="C250" s="365"/>
      <c r="D250" s="365"/>
      <c r="E250" s="362">
        <f>B250+D250</f>
        <v>41</v>
      </c>
      <c r="F250" s="364"/>
    </row>
    <row r="251" ht="16.5" customHeight="1" spans="1:6">
      <c r="A251" s="365" t="s">
        <v>365</v>
      </c>
      <c r="B251" s="366">
        <f>592</f>
        <v>592</v>
      </c>
      <c r="C251" s="365"/>
      <c r="D251" s="365"/>
      <c r="E251" s="362">
        <f>B251+D251</f>
        <v>592</v>
      </c>
      <c r="F251" s="364"/>
    </row>
    <row r="252" ht="16.5" customHeight="1" spans="1:6">
      <c r="A252" s="365" t="s">
        <v>366</v>
      </c>
      <c r="B252" s="366">
        <v>294</v>
      </c>
      <c r="C252" s="365"/>
      <c r="D252" s="365"/>
      <c r="E252" s="362">
        <f>B252+D252</f>
        <v>294</v>
      </c>
      <c r="F252" s="364"/>
    </row>
    <row r="253" ht="16.5" customHeight="1" spans="1:6">
      <c r="A253" s="365" t="s">
        <v>367</v>
      </c>
      <c r="B253" s="366">
        <v>200</v>
      </c>
      <c r="C253" s="365"/>
      <c r="D253" s="365"/>
      <c r="E253" s="362">
        <f>B253+D253</f>
        <v>200</v>
      </c>
      <c r="F253" s="364"/>
    </row>
    <row r="254" ht="16.5" customHeight="1" spans="1:6">
      <c r="A254" s="365" t="s">
        <v>368</v>
      </c>
      <c r="B254" s="366">
        <v>231</v>
      </c>
      <c r="C254" s="365"/>
      <c r="D254" s="365">
        <v>109</v>
      </c>
      <c r="E254" s="362">
        <f>B254+D254</f>
        <v>340</v>
      </c>
      <c r="F254" s="364"/>
    </row>
    <row r="255" ht="16.5" customHeight="1" spans="1:6">
      <c r="A255" s="365" t="s">
        <v>369</v>
      </c>
      <c r="B255" s="366">
        <f>SUM(B256:B260)</f>
        <v>1976</v>
      </c>
      <c r="C255" s="365">
        <v>355</v>
      </c>
      <c r="D255" s="365"/>
      <c r="E255" s="362">
        <f>B255+D255</f>
        <v>1976</v>
      </c>
      <c r="F255" s="364"/>
    </row>
    <row r="256" ht="16.5" customHeight="1" spans="1:6">
      <c r="A256" s="365" t="s">
        <v>175</v>
      </c>
      <c r="B256" s="366">
        <v>92</v>
      </c>
      <c r="C256" s="365"/>
      <c r="D256" s="365"/>
      <c r="E256" s="362">
        <f>B256+D256</f>
        <v>92</v>
      </c>
      <c r="F256" s="364"/>
    </row>
    <row r="257" ht="16.5" customHeight="1" spans="1:6">
      <c r="A257" s="365" t="s">
        <v>370</v>
      </c>
      <c r="B257" s="366">
        <v>397</v>
      </c>
      <c r="C257" s="365"/>
      <c r="D257" s="365"/>
      <c r="E257" s="362">
        <f>B257+D257</f>
        <v>397</v>
      </c>
      <c r="F257" s="364"/>
    </row>
    <row r="258" ht="16.5" customHeight="1" spans="1:6">
      <c r="A258" s="365" t="s">
        <v>371</v>
      </c>
      <c r="B258" s="366">
        <v>25</v>
      </c>
      <c r="C258" s="365"/>
      <c r="D258" s="365"/>
      <c r="E258" s="362">
        <f>B258+D258</f>
        <v>25</v>
      </c>
      <c r="F258" s="364"/>
    </row>
    <row r="259" ht="16.5" customHeight="1" spans="1:6">
      <c r="A259" s="365" t="s">
        <v>372</v>
      </c>
      <c r="B259" s="366">
        <v>520</v>
      </c>
      <c r="C259" s="365"/>
      <c r="D259" s="365"/>
      <c r="E259" s="362">
        <f>B259+D259</f>
        <v>520</v>
      </c>
      <c r="F259" s="364"/>
    </row>
    <row r="260" ht="16.5" customHeight="1" spans="1:6">
      <c r="A260" s="365" t="s">
        <v>373</v>
      </c>
      <c r="B260" s="366">
        <v>942</v>
      </c>
      <c r="C260" s="365"/>
      <c r="D260" s="365">
        <v>355</v>
      </c>
      <c r="E260" s="362">
        <f>B260+D260</f>
        <v>1297</v>
      </c>
      <c r="F260" s="364"/>
    </row>
    <row r="261" ht="16.5" customHeight="1" spans="1:6">
      <c r="A261" s="365" t="s">
        <v>374</v>
      </c>
      <c r="B261" s="366">
        <f>SUM(B262:B263)</f>
        <v>50</v>
      </c>
      <c r="C261" s="365"/>
      <c r="D261" s="365"/>
      <c r="E261" s="362">
        <f>B261+D261</f>
        <v>50</v>
      </c>
      <c r="F261" s="364"/>
    </row>
    <row r="262" ht="16.5" customHeight="1" spans="1:6">
      <c r="A262" s="365" t="s">
        <v>175</v>
      </c>
      <c r="B262" s="366">
        <v>33</v>
      </c>
      <c r="C262" s="365"/>
      <c r="D262" s="365"/>
      <c r="E262" s="362">
        <f>B262+D262</f>
        <v>33</v>
      </c>
      <c r="F262" s="364"/>
    </row>
    <row r="263" ht="16.5" customHeight="1" spans="1:6">
      <c r="A263" s="365" t="s">
        <v>375</v>
      </c>
      <c r="B263" s="366">
        <v>17</v>
      </c>
      <c r="C263" s="365"/>
      <c r="D263" s="365"/>
      <c r="E263" s="362">
        <f>B263+D263</f>
        <v>17</v>
      </c>
      <c r="F263" s="364"/>
    </row>
    <row r="264" ht="16.5" customHeight="1" spans="1:6">
      <c r="A264" s="365" t="s">
        <v>376</v>
      </c>
      <c r="B264" s="366">
        <f>SUM(B265)</f>
        <v>58</v>
      </c>
      <c r="C264" s="365"/>
      <c r="D264" s="365"/>
      <c r="E264" s="362">
        <f>B264+D264</f>
        <v>58</v>
      </c>
      <c r="F264" s="364"/>
    </row>
    <row r="265" ht="16.5" customHeight="1" spans="1:6">
      <c r="A265" s="365" t="s">
        <v>377</v>
      </c>
      <c r="B265" s="366">
        <v>58</v>
      </c>
      <c r="C265" s="365"/>
      <c r="D265" s="365"/>
      <c r="E265" s="362">
        <f>B265+D265</f>
        <v>58</v>
      </c>
      <c r="F265" s="364"/>
    </row>
    <row r="266" ht="16.5" customHeight="1" spans="1:6">
      <c r="A266" s="365" t="s">
        <v>378</v>
      </c>
      <c r="B266" s="366">
        <f>SUM(B267:B268)</f>
        <v>5970</v>
      </c>
      <c r="C266" s="365">
        <v>2815</v>
      </c>
      <c r="D266" s="365"/>
      <c r="E266" s="362">
        <f t="shared" ref="E266" si="23">B266+D266</f>
        <v>5970</v>
      </c>
      <c r="F266" s="364"/>
    </row>
    <row r="267" ht="16.5" customHeight="1" spans="1:6">
      <c r="A267" s="365" t="s">
        <v>379</v>
      </c>
      <c r="B267" s="366">
        <v>5715</v>
      </c>
      <c r="C267" s="365"/>
      <c r="D267" s="365">
        <v>2815</v>
      </c>
      <c r="E267" s="362">
        <f t="shared" ref="E267:E296" si="24">B267+D267</f>
        <v>8530</v>
      </c>
      <c r="F267" s="364"/>
    </row>
    <row r="268" ht="16.5" customHeight="1" spans="1:6">
      <c r="A268" s="365" t="s">
        <v>380</v>
      </c>
      <c r="B268" s="366">
        <v>255</v>
      </c>
      <c r="C268" s="365"/>
      <c r="D268" s="365"/>
      <c r="E268" s="362">
        <f>B268+D268</f>
        <v>255</v>
      </c>
      <c r="F268" s="364"/>
    </row>
    <row r="269" ht="16.5" customHeight="1" spans="1:6">
      <c r="A269" s="365" t="s">
        <v>381</v>
      </c>
      <c r="B269" s="366">
        <f>SUM(B270:B273)</f>
        <v>282</v>
      </c>
      <c r="C269" s="365"/>
      <c r="D269" s="365"/>
      <c r="E269" s="362">
        <f>B269+D269</f>
        <v>282</v>
      </c>
      <c r="F269" s="364"/>
    </row>
    <row r="270" ht="16.5" customHeight="1" spans="1:6">
      <c r="A270" s="365" t="s">
        <v>175</v>
      </c>
      <c r="B270" s="366">
        <v>119</v>
      </c>
      <c r="C270" s="365"/>
      <c r="D270" s="365"/>
      <c r="E270" s="362">
        <f>B270+D270</f>
        <v>119</v>
      </c>
      <c r="F270" s="364"/>
    </row>
    <row r="271" ht="16.5" customHeight="1" spans="1:6">
      <c r="A271" s="365" t="s">
        <v>382</v>
      </c>
      <c r="B271" s="366">
        <v>60</v>
      </c>
      <c r="C271" s="365"/>
      <c r="D271" s="365"/>
      <c r="E271" s="362">
        <f>B271+D271</f>
        <v>60</v>
      </c>
      <c r="F271" s="364"/>
    </row>
    <row r="272" ht="16.5" customHeight="1" spans="1:6">
      <c r="A272" s="365" t="s">
        <v>180</v>
      </c>
      <c r="B272" s="366">
        <v>58</v>
      </c>
      <c r="C272" s="365"/>
      <c r="D272" s="365"/>
      <c r="E272" s="362">
        <f>B272+D272</f>
        <v>58</v>
      </c>
      <c r="F272" s="364"/>
    </row>
    <row r="273" ht="16.5" customHeight="1" spans="1:6">
      <c r="A273" s="365" t="s">
        <v>383</v>
      </c>
      <c r="B273" s="366">
        <v>45</v>
      </c>
      <c r="C273" s="365"/>
      <c r="D273" s="365"/>
      <c r="E273" s="362">
        <f>B273+D273</f>
        <v>45</v>
      </c>
      <c r="F273" s="364"/>
    </row>
    <row r="274" ht="16.5" customHeight="1" spans="1:6">
      <c r="A274" s="365" t="s">
        <v>384</v>
      </c>
      <c r="B274" s="366">
        <f>SUM(B275)</f>
        <v>1963</v>
      </c>
      <c r="C274" s="365">
        <v>1049</v>
      </c>
      <c r="D274" s="365"/>
      <c r="E274" s="362">
        <f>B274+D274</f>
        <v>1963</v>
      </c>
      <c r="F274" s="364"/>
    </row>
    <row r="275" ht="16.5" customHeight="1" spans="1:6">
      <c r="A275" s="365" t="s">
        <v>385</v>
      </c>
      <c r="B275" s="366">
        <v>1963</v>
      </c>
      <c r="C275" s="365"/>
      <c r="D275" s="365">
        <v>1049</v>
      </c>
      <c r="E275" s="362">
        <f>B275+D275</f>
        <v>3012</v>
      </c>
      <c r="F275" s="364"/>
    </row>
    <row r="276" ht="16.5" customHeight="1" spans="1:6">
      <c r="A276" s="362" t="s">
        <v>386</v>
      </c>
      <c r="B276" s="363">
        <f>B277+B280+B285+B287+B296+B298+B301+B305+B308+B310+B315+B317</f>
        <v>47777</v>
      </c>
      <c r="C276" s="362"/>
      <c r="D276" s="362"/>
      <c r="E276" s="362">
        <f>B276+D276</f>
        <v>47777</v>
      </c>
      <c r="F276" s="364"/>
    </row>
    <row r="277" ht="16.5" customHeight="1" spans="1:6">
      <c r="A277" s="365" t="s">
        <v>387</v>
      </c>
      <c r="B277" s="366">
        <f>SUM(B278:B279)</f>
        <v>946</v>
      </c>
      <c r="C277" s="365"/>
      <c r="D277" s="365"/>
      <c r="E277" s="362">
        <f>B277+D277</f>
        <v>946</v>
      </c>
      <c r="F277" s="364"/>
    </row>
    <row r="278" ht="16.5" customHeight="1" spans="1:6">
      <c r="A278" s="365" t="s">
        <v>175</v>
      </c>
      <c r="B278" s="366">
        <v>412</v>
      </c>
      <c r="C278" s="365"/>
      <c r="D278" s="365"/>
      <c r="E278" s="362">
        <f>B278+D278</f>
        <v>412</v>
      </c>
      <c r="F278" s="364"/>
    </row>
    <row r="279" ht="16.5" customHeight="1" spans="1:6">
      <c r="A279" s="365" t="s">
        <v>388</v>
      </c>
      <c r="B279" s="366">
        <v>534</v>
      </c>
      <c r="C279" s="365"/>
      <c r="D279" s="365"/>
      <c r="E279" s="362">
        <f>B279+D279</f>
        <v>534</v>
      </c>
      <c r="F279" s="364"/>
    </row>
    <row r="280" ht="16.5" customHeight="1" spans="1:6">
      <c r="A280" s="365" t="s">
        <v>389</v>
      </c>
      <c r="B280" s="366">
        <f>SUM(B281:B284)</f>
        <v>8766</v>
      </c>
      <c r="C280" s="365">
        <v>1132</v>
      </c>
      <c r="D280" s="365"/>
      <c r="E280" s="362">
        <f>B280+D280</f>
        <v>8766</v>
      </c>
      <c r="F280" s="364"/>
    </row>
    <row r="281" ht="16.5" customHeight="1" spans="1:6">
      <c r="A281" s="365" t="s">
        <v>390</v>
      </c>
      <c r="B281" s="366">
        <v>3102</v>
      </c>
      <c r="C281" s="365"/>
      <c r="D281" s="365">
        <v>500</v>
      </c>
      <c r="E281" s="362">
        <f>B281+D281</f>
        <v>3602</v>
      </c>
      <c r="F281" s="364"/>
    </row>
    <row r="282" ht="16.5" customHeight="1" spans="1:6">
      <c r="A282" s="365" t="s">
        <v>391</v>
      </c>
      <c r="B282" s="366">
        <v>20</v>
      </c>
      <c r="C282" s="365"/>
      <c r="D282" s="365"/>
      <c r="E282" s="362">
        <f>B282+D282</f>
        <v>20</v>
      </c>
      <c r="F282" s="364"/>
    </row>
    <row r="283" ht="16.5" customHeight="1" spans="1:6">
      <c r="A283" s="365" t="s">
        <v>392</v>
      </c>
      <c r="B283" s="366">
        <v>327</v>
      </c>
      <c r="C283" s="365"/>
      <c r="D283" s="365"/>
      <c r="E283" s="362">
        <f>B283+D283</f>
        <v>327</v>
      </c>
      <c r="F283" s="364"/>
    </row>
    <row r="284" ht="16.5" customHeight="1" spans="1:6">
      <c r="A284" s="365" t="s">
        <v>393</v>
      </c>
      <c r="B284" s="366">
        <v>5317</v>
      </c>
      <c r="C284" s="365"/>
      <c r="D284" s="365">
        <v>632</v>
      </c>
      <c r="E284" s="362">
        <f>B284+D284</f>
        <v>5949</v>
      </c>
      <c r="F284" s="364"/>
    </row>
    <row r="285" ht="16.5" customHeight="1" spans="1:6">
      <c r="A285" s="365" t="s">
        <v>394</v>
      </c>
      <c r="B285" s="366">
        <f>SUM(B286)</f>
        <v>348</v>
      </c>
      <c r="C285" s="365">
        <v>48</v>
      </c>
      <c r="D285" s="365"/>
      <c r="E285" s="362">
        <f>B285+D285</f>
        <v>348</v>
      </c>
      <c r="F285" s="364"/>
    </row>
    <row r="286" ht="16.5" customHeight="1" spans="1:6">
      <c r="A286" s="365" t="s">
        <v>395</v>
      </c>
      <c r="B286" s="366">
        <v>348</v>
      </c>
      <c r="C286" s="365"/>
      <c r="D286" s="365">
        <v>48</v>
      </c>
      <c r="E286" s="362">
        <f>B286+D286</f>
        <v>396</v>
      </c>
      <c r="F286" s="364"/>
    </row>
    <row r="287" ht="16.5" customHeight="1" spans="1:6">
      <c r="A287" s="365" t="s">
        <v>396</v>
      </c>
      <c r="B287" s="366">
        <f>SUM(B288:B295)</f>
        <v>3306</v>
      </c>
      <c r="C287" s="365">
        <v>609</v>
      </c>
      <c r="D287" s="365"/>
      <c r="E287" s="362">
        <f>B287+D287</f>
        <v>3306</v>
      </c>
      <c r="F287" s="364"/>
    </row>
    <row r="288" ht="16.5" customHeight="1" spans="1:6">
      <c r="A288" s="365" t="s">
        <v>397</v>
      </c>
      <c r="B288" s="366">
        <v>526</v>
      </c>
      <c r="C288" s="365"/>
      <c r="D288" s="365"/>
      <c r="E288" s="362">
        <f>B288+D288</f>
        <v>526</v>
      </c>
      <c r="F288" s="364"/>
    </row>
    <row r="289" ht="16.5" customHeight="1" spans="1:6">
      <c r="A289" s="365" t="s">
        <v>398</v>
      </c>
      <c r="B289" s="366">
        <v>115</v>
      </c>
      <c r="C289" s="365"/>
      <c r="D289" s="365"/>
      <c r="E289" s="362">
        <f>B289+D289</f>
        <v>115</v>
      </c>
      <c r="F289" s="364"/>
    </row>
    <row r="290" ht="16.5" customHeight="1" spans="1:6">
      <c r="A290" s="365" t="s">
        <v>399</v>
      </c>
      <c r="B290" s="366">
        <v>108</v>
      </c>
      <c r="C290" s="365"/>
      <c r="D290" s="365"/>
      <c r="E290" s="362">
        <f>B290+D290</f>
        <v>108</v>
      </c>
      <c r="F290" s="364"/>
    </row>
    <row r="291" ht="16.5" customHeight="1" spans="1:6">
      <c r="A291" s="365" t="s">
        <v>400</v>
      </c>
      <c r="B291" s="366">
        <v>704</v>
      </c>
      <c r="C291" s="365"/>
      <c r="D291" s="365"/>
      <c r="E291" s="362">
        <f>B291+D291</f>
        <v>704</v>
      </c>
      <c r="F291" s="364"/>
    </row>
    <row r="292" ht="16.5" customHeight="1" spans="1:6">
      <c r="A292" s="365" t="s">
        <v>401</v>
      </c>
      <c r="B292" s="366">
        <v>29</v>
      </c>
      <c r="C292" s="365"/>
      <c r="D292" s="365"/>
      <c r="E292" s="362">
        <f>B292+D292</f>
        <v>29</v>
      </c>
      <c r="F292" s="364"/>
    </row>
    <row r="293" ht="16.5" customHeight="1" spans="1:6">
      <c r="A293" s="365" t="s">
        <v>402</v>
      </c>
      <c r="B293" s="366">
        <v>490</v>
      </c>
      <c r="C293" s="365"/>
      <c r="D293" s="365"/>
      <c r="E293" s="362">
        <f>B293+D293</f>
        <v>490</v>
      </c>
      <c r="F293" s="364"/>
    </row>
    <row r="294" ht="16.5" customHeight="1" spans="1:6">
      <c r="A294" s="365" t="s">
        <v>403</v>
      </c>
      <c r="B294" s="366">
        <v>358</v>
      </c>
      <c r="C294" s="365"/>
      <c r="D294" s="365"/>
      <c r="E294" s="362">
        <f>B294+D294</f>
        <v>358</v>
      </c>
      <c r="F294" s="364"/>
    </row>
    <row r="295" ht="16.5" customHeight="1" spans="1:6">
      <c r="A295" s="365" t="s">
        <v>404</v>
      </c>
      <c r="B295" s="366">
        <v>976</v>
      </c>
      <c r="C295" s="365"/>
      <c r="D295" s="365">
        <v>609</v>
      </c>
      <c r="E295" s="362">
        <f>B295+D295</f>
        <v>1585</v>
      </c>
      <c r="F295" s="364"/>
    </row>
    <row r="296" ht="16.5" customHeight="1" spans="1:6">
      <c r="A296" s="365" t="s">
        <v>405</v>
      </c>
      <c r="B296" s="366">
        <f>SUM(B297)</f>
        <v>1200</v>
      </c>
      <c r="C296" s="365"/>
      <c r="D296" s="365"/>
      <c r="E296" s="362">
        <f>B296+D296</f>
        <v>1200</v>
      </c>
      <c r="F296" s="364"/>
    </row>
    <row r="297" ht="16.5" customHeight="1" spans="1:6">
      <c r="A297" s="365" t="s">
        <v>406</v>
      </c>
      <c r="B297" s="366">
        <v>1200</v>
      </c>
      <c r="C297" s="365"/>
      <c r="D297" s="365"/>
      <c r="E297" s="362">
        <f t="shared" ref="E297" si="25">B297+D297</f>
        <v>1200</v>
      </c>
      <c r="F297" s="364"/>
    </row>
    <row r="298" ht="16.5" customHeight="1" spans="1:6">
      <c r="A298" s="365" t="s">
        <v>407</v>
      </c>
      <c r="B298" s="366">
        <f>SUM(B299:B300)</f>
        <v>663</v>
      </c>
      <c r="C298" s="365"/>
      <c r="D298" s="365"/>
      <c r="E298" s="362">
        <f t="shared" ref="E298" si="26">B298+D298</f>
        <v>663</v>
      </c>
      <c r="F298" s="364"/>
    </row>
    <row r="299" ht="16.5" customHeight="1" spans="1:6">
      <c r="A299" s="365" t="s">
        <v>408</v>
      </c>
      <c r="B299" s="366">
        <v>137</v>
      </c>
      <c r="C299" s="365"/>
      <c r="D299" s="365"/>
      <c r="E299" s="362">
        <f t="shared" ref="E299:E329" si="27">B299+D299</f>
        <v>137</v>
      </c>
      <c r="F299" s="364"/>
    </row>
    <row r="300" ht="16.5" customHeight="1" spans="1:6">
      <c r="A300" s="365" t="s">
        <v>409</v>
      </c>
      <c r="B300" s="366">
        <v>526</v>
      </c>
      <c r="C300" s="365"/>
      <c r="D300" s="365"/>
      <c r="E300" s="362">
        <f>B300+D300</f>
        <v>526</v>
      </c>
      <c r="F300" s="364"/>
    </row>
    <row r="301" ht="16.5" customHeight="1" spans="1:6">
      <c r="A301" s="365" t="s">
        <v>410</v>
      </c>
      <c r="B301" s="366">
        <f>SUM(B302:B304)</f>
        <v>3145</v>
      </c>
      <c r="C301" s="365"/>
      <c r="D301" s="365"/>
      <c r="E301" s="362">
        <f>B301+D301</f>
        <v>3145</v>
      </c>
      <c r="F301" s="364"/>
    </row>
    <row r="302" ht="16.5" customHeight="1" spans="1:6">
      <c r="A302" s="365" t="s">
        <v>411</v>
      </c>
      <c r="B302" s="366">
        <v>1641</v>
      </c>
      <c r="C302" s="365"/>
      <c r="D302" s="365"/>
      <c r="E302" s="362">
        <f>B302+D302</f>
        <v>1641</v>
      </c>
      <c r="F302" s="364"/>
    </row>
    <row r="303" ht="16.5" customHeight="1" spans="1:6">
      <c r="A303" s="365" t="s">
        <v>412</v>
      </c>
      <c r="B303" s="366">
        <v>1238</v>
      </c>
      <c r="C303" s="365"/>
      <c r="D303" s="365"/>
      <c r="E303" s="362">
        <f>B303+D303</f>
        <v>1238</v>
      </c>
      <c r="F303" s="364"/>
    </row>
    <row r="304" ht="16.5" customHeight="1" spans="1:6">
      <c r="A304" s="365" t="s">
        <v>413</v>
      </c>
      <c r="B304" s="366">
        <v>266</v>
      </c>
      <c r="C304" s="365"/>
      <c r="D304" s="365"/>
      <c r="E304" s="362">
        <f>B304+D304</f>
        <v>266</v>
      </c>
      <c r="F304" s="364"/>
    </row>
    <row r="305" ht="16.5" customHeight="1" spans="1:6">
      <c r="A305" s="365" t="s">
        <v>414</v>
      </c>
      <c r="B305" s="366">
        <f>SUM(B306:B307)</f>
        <v>22517</v>
      </c>
      <c r="C305" s="365">
        <v>20137</v>
      </c>
      <c r="D305" s="365"/>
      <c r="E305" s="362">
        <f>B305+D305</f>
        <v>22517</v>
      </c>
      <c r="F305" s="364"/>
    </row>
    <row r="306" ht="16.5" customHeight="1" spans="1:6">
      <c r="A306" s="365" t="s">
        <v>415</v>
      </c>
      <c r="B306" s="366">
        <v>12800</v>
      </c>
      <c r="C306" s="365"/>
      <c r="D306" s="365">
        <v>10800</v>
      </c>
      <c r="E306" s="362">
        <f>B306+D306</f>
        <v>23600</v>
      </c>
      <c r="F306" s="364"/>
    </row>
    <row r="307" ht="16.5" customHeight="1" spans="1:6">
      <c r="A307" s="365" t="s">
        <v>416</v>
      </c>
      <c r="B307" s="366">
        <v>9717</v>
      </c>
      <c r="C307" s="365"/>
      <c r="D307" s="365">
        <v>9337</v>
      </c>
      <c r="E307" s="362">
        <f>B307+D307</f>
        <v>19054</v>
      </c>
      <c r="F307" s="364"/>
    </row>
    <row r="308" ht="16.5" customHeight="1" spans="1:6">
      <c r="A308" s="365" t="s">
        <v>417</v>
      </c>
      <c r="B308" s="366">
        <f>SUM(B309)</f>
        <v>50</v>
      </c>
      <c r="C308" s="365"/>
      <c r="D308" s="365"/>
      <c r="E308" s="362">
        <f>B308+D308</f>
        <v>50</v>
      </c>
      <c r="F308" s="364"/>
    </row>
    <row r="309" ht="16.5" customHeight="1" spans="1:6">
      <c r="A309" s="365" t="s">
        <v>418</v>
      </c>
      <c r="B309" s="366">
        <v>50</v>
      </c>
      <c r="C309" s="365"/>
      <c r="D309" s="365"/>
      <c r="E309" s="362">
        <f>B309+D309</f>
        <v>50</v>
      </c>
      <c r="F309" s="364"/>
    </row>
    <row r="310" ht="16.5" customHeight="1" spans="1:6">
      <c r="A310" s="365" t="s">
        <v>419</v>
      </c>
      <c r="B310" s="366">
        <f>SUM(B311:B314)</f>
        <v>737</v>
      </c>
      <c r="C310" s="365"/>
      <c r="D310" s="365"/>
      <c r="E310" s="362">
        <f>B310+D310</f>
        <v>737</v>
      </c>
      <c r="F310" s="364"/>
    </row>
    <row r="311" ht="16.5" customHeight="1" spans="1:6">
      <c r="A311" s="365" t="s">
        <v>175</v>
      </c>
      <c r="B311" s="366">
        <v>290</v>
      </c>
      <c r="C311" s="365"/>
      <c r="D311" s="365"/>
      <c r="E311" s="362">
        <f>B311+D311</f>
        <v>290</v>
      </c>
      <c r="F311" s="364"/>
    </row>
    <row r="312" ht="16.5" customHeight="1" spans="1:6">
      <c r="A312" s="365" t="s">
        <v>199</v>
      </c>
      <c r="B312" s="366">
        <v>360</v>
      </c>
      <c r="C312" s="365"/>
      <c r="D312" s="365"/>
      <c r="E312" s="362">
        <f>B312+D312</f>
        <v>360</v>
      </c>
      <c r="F312" s="364"/>
    </row>
    <row r="313" ht="16.5" customHeight="1" spans="1:6">
      <c r="A313" s="362" t="s">
        <v>420</v>
      </c>
      <c r="B313" s="363">
        <v>20</v>
      </c>
      <c r="C313" s="362"/>
      <c r="D313" s="362"/>
      <c r="E313" s="362">
        <f>B313+D313</f>
        <v>20</v>
      </c>
      <c r="F313" s="364"/>
    </row>
    <row r="314" ht="16.5" customHeight="1" spans="1:6">
      <c r="A314" s="365" t="s">
        <v>421</v>
      </c>
      <c r="B314" s="366">
        <v>67</v>
      </c>
      <c r="C314" s="365"/>
      <c r="D314" s="365"/>
      <c r="E314" s="362">
        <f>B314+D314</f>
        <v>67</v>
      </c>
      <c r="F314" s="364"/>
    </row>
    <row r="315" ht="16.5" customHeight="1" spans="1:6">
      <c r="A315" s="365" t="s">
        <v>422</v>
      </c>
      <c r="B315" s="366">
        <f>SUM(B316)</f>
        <v>1818</v>
      </c>
      <c r="C315" s="365"/>
      <c r="D315" s="365"/>
      <c r="E315" s="362">
        <f>B315+D315</f>
        <v>1818</v>
      </c>
      <c r="F315" s="364"/>
    </row>
    <row r="316" ht="16.5" customHeight="1" spans="1:6">
      <c r="A316" s="365" t="s">
        <v>423</v>
      </c>
      <c r="B316" s="366">
        <v>1818</v>
      </c>
      <c r="C316" s="365"/>
      <c r="D316" s="365"/>
      <c r="E316" s="362">
        <f>B316+D316</f>
        <v>1818</v>
      </c>
      <c r="F316" s="364"/>
    </row>
    <row r="317" ht="16.5" customHeight="1" spans="1:6">
      <c r="A317" s="365" t="s">
        <v>424</v>
      </c>
      <c r="B317" s="366">
        <f>SUM(B318)</f>
        <v>4281</v>
      </c>
      <c r="C317" s="365">
        <v>1388</v>
      </c>
      <c r="D317" s="365"/>
      <c r="E317" s="362">
        <f>B317+D317</f>
        <v>4281</v>
      </c>
      <c r="F317" s="364"/>
    </row>
    <row r="318" ht="16.5" customHeight="1" spans="1:6">
      <c r="A318" s="365" t="s">
        <v>425</v>
      </c>
      <c r="B318" s="366">
        <v>4281</v>
      </c>
      <c r="C318" s="365"/>
      <c r="D318" s="365">
        <v>1388</v>
      </c>
      <c r="E318" s="362">
        <f>B318+D318</f>
        <v>5669</v>
      </c>
      <c r="F318" s="364"/>
    </row>
    <row r="319" ht="16.5" customHeight="1" spans="1:6">
      <c r="A319" s="365" t="s">
        <v>426</v>
      </c>
      <c r="B319" s="366">
        <f>B320+B325+B328+B332+B334</f>
        <v>14828</v>
      </c>
      <c r="C319" s="365"/>
      <c r="D319" s="365"/>
      <c r="E319" s="362">
        <f>B319+D319</f>
        <v>14828</v>
      </c>
      <c r="F319" s="364"/>
    </row>
    <row r="320" ht="16.5" customHeight="1" spans="1:6">
      <c r="A320" s="365" t="s">
        <v>427</v>
      </c>
      <c r="B320" s="366">
        <f>SUM(B321:B324)</f>
        <v>656</v>
      </c>
      <c r="C320" s="365"/>
      <c r="D320" s="365"/>
      <c r="E320" s="362">
        <f>B320+D320</f>
        <v>656</v>
      </c>
      <c r="F320" s="364"/>
    </row>
    <row r="321" ht="16.5" customHeight="1" spans="1:6">
      <c r="A321" s="365" t="s">
        <v>175</v>
      </c>
      <c r="B321" s="366">
        <v>385</v>
      </c>
      <c r="C321" s="365"/>
      <c r="D321" s="365"/>
      <c r="E321" s="362">
        <f>B321+D321</f>
        <v>385</v>
      </c>
      <c r="F321" s="364"/>
    </row>
    <row r="322" ht="16.5" customHeight="1" spans="1:6">
      <c r="A322" s="365" t="s">
        <v>428</v>
      </c>
      <c r="B322" s="366">
        <v>5</v>
      </c>
      <c r="C322" s="365"/>
      <c r="D322" s="365"/>
      <c r="E322" s="362">
        <f>B322+D322</f>
        <v>5</v>
      </c>
      <c r="F322" s="364"/>
    </row>
    <row r="323" ht="16.5" customHeight="1" spans="1:6">
      <c r="A323" s="365" t="s">
        <v>429</v>
      </c>
      <c r="B323" s="366">
        <v>20</v>
      </c>
      <c r="C323" s="365"/>
      <c r="D323" s="365"/>
      <c r="E323" s="362">
        <f>B323+D323</f>
        <v>20</v>
      </c>
      <c r="F323" s="364"/>
    </row>
    <row r="324" ht="16.5" customHeight="1" spans="1:6">
      <c r="A324" s="365" t="s">
        <v>430</v>
      </c>
      <c r="B324" s="366">
        <v>246</v>
      </c>
      <c r="C324" s="365"/>
      <c r="D324" s="365"/>
      <c r="E324" s="362">
        <f>B324+D324</f>
        <v>246</v>
      </c>
      <c r="F324" s="364"/>
    </row>
    <row r="325" ht="16.5" customHeight="1" spans="1:6">
      <c r="A325" s="365" t="s">
        <v>431</v>
      </c>
      <c r="B325" s="366">
        <f>SUM(B326:B327)</f>
        <v>470</v>
      </c>
      <c r="C325" s="365"/>
      <c r="D325" s="365"/>
      <c r="E325" s="362">
        <f>B325+D325</f>
        <v>470</v>
      </c>
      <c r="F325" s="364"/>
    </row>
    <row r="326" ht="16.5" customHeight="1" spans="1:6">
      <c r="A326" s="365" t="s">
        <v>432</v>
      </c>
      <c r="B326" s="366">
        <v>10</v>
      </c>
      <c r="C326" s="365"/>
      <c r="D326" s="365"/>
      <c r="E326" s="362">
        <f>B326+D326</f>
        <v>10</v>
      </c>
      <c r="F326" s="364"/>
    </row>
    <row r="327" ht="16.5" customHeight="1" spans="1:6">
      <c r="A327" s="365" t="s">
        <v>433</v>
      </c>
      <c r="B327" s="366">
        <v>460</v>
      </c>
      <c r="C327" s="365"/>
      <c r="D327" s="365"/>
      <c r="E327" s="362">
        <f>B327+D327</f>
        <v>460</v>
      </c>
      <c r="F327" s="364"/>
    </row>
    <row r="328" ht="16.5" customHeight="1" spans="1:6">
      <c r="A328" s="365" t="s">
        <v>434</v>
      </c>
      <c r="B328" s="366">
        <f>SUM(B329:B331)</f>
        <v>11186</v>
      </c>
      <c r="C328" s="365">
        <v>707</v>
      </c>
      <c r="D328" s="365"/>
      <c r="E328" s="362">
        <f>B328+D328</f>
        <v>11186</v>
      </c>
      <c r="F328" s="364"/>
    </row>
    <row r="329" ht="16.5" customHeight="1" spans="1:6">
      <c r="A329" s="362" t="s">
        <v>435</v>
      </c>
      <c r="B329" s="363">
        <v>10164</v>
      </c>
      <c r="C329" s="362">
        <v>5689</v>
      </c>
      <c r="D329" s="362">
        <v>5689</v>
      </c>
      <c r="E329" s="362">
        <f>B329+D329</f>
        <v>15853</v>
      </c>
      <c r="F329" s="364"/>
    </row>
    <row r="330" ht="16.5" customHeight="1" spans="1:6">
      <c r="A330" s="365" t="s">
        <v>436</v>
      </c>
      <c r="B330" s="366">
        <v>288</v>
      </c>
      <c r="C330" s="365"/>
      <c r="D330" s="365"/>
      <c r="E330" s="362">
        <f t="shared" ref="E330" si="28">B330+D330</f>
        <v>288</v>
      </c>
      <c r="F330" s="364"/>
    </row>
    <row r="331" ht="16.5" customHeight="1" spans="1:6">
      <c r="A331" s="365" t="s">
        <v>437</v>
      </c>
      <c r="B331" s="366">
        <v>734</v>
      </c>
      <c r="C331" s="365"/>
      <c r="D331" s="365">
        <v>707</v>
      </c>
      <c r="E331" s="362">
        <f t="shared" ref="E331:E360" si="29">B331+D331</f>
        <v>1441</v>
      </c>
      <c r="F331" s="364"/>
    </row>
    <row r="332" s="354" customFormat="1" ht="16.5" customHeight="1" spans="1:6">
      <c r="A332" s="365" t="s">
        <v>438</v>
      </c>
      <c r="B332" s="366">
        <f>SUM(B333)</f>
        <v>15</v>
      </c>
      <c r="C332" s="365"/>
      <c r="D332" s="365"/>
      <c r="E332" s="362">
        <f>B332+D332</f>
        <v>15</v>
      </c>
      <c r="F332" s="364"/>
    </row>
    <row r="333" ht="16.5" customHeight="1" spans="1:6">
      <c r="A333" s="365" t="s">
        <v>439</v>
      </c>
      <c r="B333" s="366">
        <v>15</v>
      </c>
      <c r="C333" s="365"/>
      <c r="D333" s="365"/>
      <c r="E333" s="362">
        <f>B333+D333</f>
        <v>15</v>
      </c>
      <c r="F333" s="364"/>
    </row>
    <row r="334" s="354" customFormat="1" ht="16.5" customHeight="1" spans="1:6">
      <c r="A334" s="365" t="s">
        <v>440</v>
      </c>
      <c r="B334" s="366">
        <f>SUM(B335)</f>
        <v>2501</v>
      </c>
      <c r="C334" s="365">
        <v>2501</v>
      </c>
      <c r="D334" s="365"/>
      <c r="E334" s="362">
        <f>B334+D334</f>
        <v>2501</v>
      </c>
      <c r="F334" s="367"/>
    </row>
    <row r="335" s="354" customFormat="1" ht="16.5" customHeight="1" spans="1:6">
      <c r="A335" s="365" t="s">
        <v>441</v>
      </c>
      <c r="B335" s="366">
        <v>2501</v>
      </c>
      <c r="C335" s="365"/>
      <c r="D335" s="365">
        <v>2501</v>
      </c>
      <c r="E335" s="362">
        <f>B335+D335</f>
        <v>5002</v>
      </c>
      <c r="F335" s="367"/>
    </row>
    <row r="336" ht="16.5" customHeight="1" spans="1:6">
      <c r="A336" s="365" t="s">
        <v>442</v>
      </c>
      <c r="B336" s="366">
        <f>B337+B345+B347+B349</f>
        <v>22184</v>
      </c>
      <c r="C336" s="365"/>
      <c r="D336" s="365"/>
      <c r="E336" s="362">
        <f>B336+D336</f>
        <v>22184</v>
      </c>
      <c r="F336" s="364"/>
    </row>
    <row r="337" ht="16.5" customHeight="1" spans="1:6">
      <c r="A337" s="365" t="s">
        <v>443</v>
      </c>
      <c r="B337" s="366">
        <f>SUM(B338:B344)</f>
        <v>5345</v>
      </c>
      <c r="C337" s="365"/>
      <c r="D337" s="365"/>
      <c r="E337" s="362">
        <f>B337+D337</f>
        <v>5345</v>
      </c>
      <c r="F337" s="364"/>
    </row>
    <row r="338" ht="16.5" customHeight="1" spans="1:6">
      <c r="A338" s="365" t="s">
        <v>175</v>
      </c>
      <c r="B338" s="366">
        <v>1300</v>
      </c>
      <c r="C338" s="365"/>
      <c r="D338" s="365"/>
      <c r="E338" s="362">
        <f>B338+D338</f>
        <v>1300</v>
      </c>
      <c r="F338" s="364"/>
    </row>
    <row r="339" ht="16.5" customHeight="1" spans="1:6">
      <c r="A339" s="365" t="s">
        <v>444</v>
      </c>
      <c r="B339" s="366">
        <v>270</v>
      </c>
      <c r="C339" s="365"/>
      <c r="D339" s="365"/>
      <c r="E339" s="362">
        <f>B339+D339</f>
        <v>270</v>
      </c>
      <c r="F339" s="364"/>
    </row>
    <row r="340" ht="16.5" customHeight="1" spans="1:6">
      <c r="A340" s="365" t="s">
        <v>445</v>
      </c>
      <c r="B340" s="366">
        <v>150</v>
      </c>
      <c r="C340" s="365"/>
      <c r="D340" s="365"/>
      <c r="E340" s="362">
        <f>B340+D340</f>
        <v>150</v>
      </c>
      <c r="F340" s="364"/>
    </row>
    <row r="341" ht="16.5" customHeight="1" spans="1:6">
      <c r="A341" s="365" t="s">
        <v>446</v>
      </c>
      <c r="B341" s="366">
        <v>38</v>
      </c>
      <c r="C341" s="365"/>
      <c r="D341" s="365"/>
      <c r="E341" s="362">
        <f>B341+D341</f>
        <v>38</v>
      </c>
      <c r="F341" s="364"/>
    </row>
    <row r="342" ht="16.5" customHeight="1" spans="1:6">
      <c r="A342" s="365" t="s">
        <v>447</v>
      </c>
      <c r="B342" s="366">
        <v>553</v>
      </c>
      <c r="C342" s="365"/>
      <c r="D342" s="365"/>
      <c r="E342" s="362">
        <f>B342+D342</f>
        <v>553</v>
      </c>
      <c r="F342" s="364"/>
    </row>
    <row r="343" ht="16.5" customHeight="1" spans="1:6">
      <c r="A343" s="365" t="s">
        <v>448</v>
      </c>
      <c r="B343" s="366">
        <v>226</v>
      </c>
      <c r="C343" s="365"/>
      <c r="D343" s="365"/>
      <c r="E343" s="362">
        <f>B343+D343</f>
        <v>226</v>
      </c>
      <c r="F343" s="364"/>
    </row>
    <row r="344" ht="16.5" customHeight="1" spans="1:6">
      <c r="A344" s="365" t="s">
        <v>449</v>
      </c>
      <c r="B344" s="366">
        <v>2808</v>
      </c>
      <c r="C344" s="365"/>
      <c r="D344" s="365"/>
      <c r="E344" s="362">
        <f>B344+D344</f>
        <v>2808</v>
      </c>
      <c r="F344" s="364"/>
    </row>
    <row r="345" ht="16.5" customHeight="1" spans="1:6">
      <c r="A345" s="365" t="s">
        <v>450</v>
      </c>
      <c r="B345" s="366">
        <f t="shared" ref="B345" si="30">SUM(B346)</f>
        <v>263</v>
      </c>
      <c r="C345" s="365"/>
      <c r="D345" s="365"/>
      <c r="E345" s="362">
        <f>B345+D345</f>
        <v>263</v>
      </c>
      <c r="F345" s="364"/>
    </row>
    <row r="346" ht="16.5" customHeight="1" spans="1:6">
      <c r="A346" s="365" t="s">
        <v>451</v>
      </c>
      <c r="B346" s="366">
        <v>263</v>
      </c>
      <c r="C346" s="365"/>
      <c r="D346" s="365"/>
      <c r="E346" s="362">
        <f>B346+D346</f>
        <v>263</v>
      </c>
      <c r="F346" s="364"/>
    </row>
    <row r="347" ht="16.5" customHeight="1" spans="1:6">
      <c r="A347" s="365" t="s">
        <v>452</v>
      </c>
      <c r="B347" s="366">
        <f>SUM(B348)</f>
        <v>16154</v>
      </c>
      <c r="C347" s="365">
        <v>468</v>
      </c>
      <c r="D347" s="365"/>
      <c r="E347" s="362">
        <f>B347+D347</f>
        <v>16154</v>
      </c>
      <c r="F347" s="364"/>
    </row>
    <row r="348" ht="16.5" customHeight="1" spans="1:6">
      <c r="A348" s="362" t="s">
        <v>453</v>
      </c>
      <c r="B348" s="363">
        <v>16154</v>
      </c>
      <c r="C348" s="362"/>
      <c r="D348" s="362">
        <v>468</v>
      </c>
      <c r="E348" s="362">
        <f>B348+D348</f>
        <v>16622</v>
      </c>
      <c r="F348" s="364"/>
    </row>
    <row r="349" ht="16.5" customHeight="1" spans="1:6">
      <c r="A349" s="365" t="s">
        <v>454</v>
      </c>
      <c r="B349" s="366">
        <f>SUM(B350)</f>
        <v>422</v>
      </c>
      <c r="C349" s="365">
        <v>189</v>
      </c>
      <c r="D349" s="365"/>
      <c r="E349" s="362">
        <f>B349+D349</f>
        <v>422</v>
      </c>
      <c r="F349" s="364"/>
    </row>
    <row r="350" ht="16.5" customHeight="1" spans="1:6">
      <c r="A350" s="365" t="s">
        <v>455</v>
      </c>
      <c r="B350" s="366">
        <v>422</v>
      </c>
      <c r="C350" s="365"/>
      <c r="D350" s="365">
        <v>189</v>
      </c>
      <c r="E350" s="362">
        <f>B350+D350</f>
        <v>611</v>
      </c>
      <c r="F350" s="364"/>
    </row>
    <row r="351" ht="16.5" customHeight="1" spans="1:6">
      <c r="A351" s="365" t="s">
        <v>456</v>
      </c>
      <c r="B351" s="366">
        <f>B352+B361+B368+B374+B379+B381+B384</f>
        <v>22573</v>
      </c>
      <c r="C351" s="365"/>
      <c r="D351" s="365"/>
      <c r="E351" s="362">
        <f>B351+D351</f>
        <v>22573</v>
      </c>
      <c r="F351" s="364"/>
    </row>
    <row r="352" ht="16.5" customHeight="1" spans="1:6">
      <c r="A352" s="365" t="s">
        <v>457</v>
      </c>
      <c r="B352" s="366">
        <f>SUM(B353:B360)</f>
        <v>8743</v>
      </c>
      <c r="C352" s="365">
        <v>2588</v>
      </c>
      <c r="D352" s="365"/>
      <c r="E352" s="362">
        <f>B352+D352</f>
        <v>8743</v>
      </c>
      <c r="F352" s="364"/>
    </row>
    <row r="353" ht="16.5" customHeight="1" spans="1:6">
      <c r="A353" s="365" t="s">
        <v>175</v>
      </c>
      <c r="B353" s="366">
        <v>725</v>
      </c>
      <c r="C353" s="365"/>
      <c r="D353" s="365"/>
      <c r="E353" s="362">
        <f>B353+D353</f>
        <v>725</v>
      </c>
      <c r="F353" s="364"/>
    </row>
    <row r="354" ht="16.5" customHeight="1" spans="1:6">
      <c r="A354" s="365" t="s">
        <v>180</v>
      </c>
      <c r="B354" s="366">
        <v>1069</v>
      </c>
      <c r="C354" s="365"/>
      <c r="D354" s="365"/>
      <c r="E354" s="362">
        <f>B354+D354</f>
        <v>1069</v>
      </c>
      <c r="F354" s="364"/>
    </row>
    <row r="355" ht="16.5" customHeight="1" spans="1:6">
      <c r="A355" s="365" t="s">
        <v>458</v>
      </c>
      <c r="B355" s="366">
        <v>330</v>
      </c>
      <c r="C355" s="365"/>
      <c r="D355" s="365"/>
      <c r="E355" s="362">
        <f>B355+D355</f>
        <v>330</v>
      </c>
      <c r="F355" s="364"/>
    </row>
    <row r="356" ht="16.5" customHeight="1" spans="1:6">
      <c r="A356" s="365" t="s">
        <v>459</v>
      </c>
      <c r="B356" s="366">
        <v>10</v>
      </c>
      <c r="C356" s="365"/>
      <c r="D356" s="365"/>
      <c r="E356" s="362">
        <f>B356+D356</f>
        <v>10</v>
      </c>
      <c r="F356" s="364"/>
    </row>
    <row r="357" ht="16.5" customHeight="1" spans="1:6">
      <c r="A357" s="365" t="s">
        <v>460</v>
      </c>
      <c r="B357" s="366">
        <v>12</v>
      </c>
      <c r="C357" s="365"/>
      <c r="D357" s="365"/>
      <c r="E357" s="362">
        <f>B357+D357</f>
        <v>12</v>
      </c>
      <c r="F357" s="364"/>
    </row>
    <row r="358" ht="16.5" customHeight="1" spans="1:6">
      <c r="A358" s="365" t="s">
        <v>461</v>
      </c>
      <c r="B358" s="366">
        <v>9</v>
      </c>
      <c r="C358" s="365"/>
      <c r="D358" s="365"/>
      <c r="E358" s="362">
        <f>B358+D358</f>
        <v>9</v>
      </c>
      <c r="F358" s="364"/>
    </row>
    <row r="359" ht="16.5" customHeight="1" spans="1:6">
      <c r="A359" s="365" t="s">
        <v>462</v>
      </c>
      <c r="B359" s="366">
        <v>9</v>
      </c>
      <c r="C359" s="365"/>
      <c r="D359" s="365"/>
      <c r="E359" s="362">
        <f>B359+D359</f>
        <v>9</v>
      </c>
      <c r="F359" s="364"/>
    </row>
    <row r="360" ht="16.5" customHeight="1" spans="1:6">
      <c r="A360" s="365" t="s">
        <v>463</v>
      </c>
      <c r="B360" s="366">
        <v>6579</v>
      </c>
      <c r="C360" s="365"/>
      <c r="D360" s="365">
        <v>2588</v>
      </c>
      <c r="E360" s="362">
        <f>B360+D360</f>
        <v>9167</v>
      </c>
      <c r="F360" s="364"/>
    </row>
    <row r="361" ht="16.5" customHeight="1" spans="1:6">
      <c r="A361" s="365" t="s">
        <v>464</v>
      </c>
      <c r="B361" s="366">
        <f>SUM(B362:B367)</f>
        <v>2222</v>
      </c>
      <c r="C361" s="365">
        <v>303</v>
      </c>
      <c r="D361" s="365"/>
      <c r="E361" s="362">
        <f t="shared" ref="E361" si="31">B361+D361</f>
        <v>2222</v>
      </c>
      <c r="F361" s="364"/>
    </row>
    <row r="362" ht="16.5" customHeight="1" spans="1:6">
      <c r="A362" s="365" t="s">
        <v>175</v>
      </c>
      <c r="B362" s="366">
        <v>246</v>
      </c>
      <c r="C362" s="365"/>
      <c r="D362" s="365"/>
      <c r="E362" s="362">
        <f t="shared" ref="E362" si="32">B362+D362</f>
        <v>246</v>
      </c>
      <c r="F362" s="364"/>
    </row>
    <row r="363" ht="16.5" customHeight="1" spans="1:6">
      <c r="A363" s="365" t="s">
        <v>465</v>
      </c>
      <c r="B363" s="366">
        <v>252</v>
      </c>
      <c r="C363" s="365"/>
      <c r="D363" s="365"/>
      <c r="E363" s="362">
        <f t="shared" ref="E363:E393" si="33">B363+D363</f>
        <v>252</v>
      </c>
      <c r="F363" s="364"/>
    </row>
    <row r="364" ht="16.5" customHeight="1" spans="1:6">
      <c r="A364" s="365" t="s">
        <v>466</v>
      </c>
      <c r="B364" s="366">
        <v>313</v>
      </c>
      <c r="C364" s="365"/>
      <c r="D364" s="365"/>
      <c r="E364" s="362">
        <f>B364+D364</f>
        <v>313</v>
      </c>
      <c r="F364" s="364"/>
    </row>
    <row r="365" ht="16.5" customHeight="1" spans="1:6">
      <c r="A365" s="365" t="s">
        <v>467</v>
      </c>
      <c r="B365" s="366">
        <v>52</v>
      </c>
      <c r="C365" s="365"/>
      <c r="D365" s="365"/>
      <c r="E365" s="362">
        <f>B365+D365</f>
        <v>52</v>
      </c>
      <c r="F365" s="364"/>
    </row>
    <row r="366" ht="16.5" customHeight="1" spans="1:6">
      <c r="A366" s="365" t="s">
        <v>468</v>
      </c>
      <c r="B366" s="366">
        <v>30</v>
      </c>
      <c r="C366" s="365"/>
      <c r="D366" s="365"/>
      <c r="E366" s="362">
        <f>B366+D366</f>
        <v>30</v>
      </c>
      <c r="F366" s="364"/>
    </row>
    <row r="367" ht="16.5" customHeight="1" spans="1:6">
      <c r="A367" s="365" t="s">
        <v>469</v>
      </c>
      <c r="B367" s="366">
        <v>1329</v>
      </c>
      <c r="C367" s="365"/>
      <c r="D367" s="365">
        <v>303</v>
      </c>
      <c r="E367" s="362">
        <f>B367+D367</f>
        <v>1632</v>
      </c>
      <c r="F367" s="364"/>
    </row>
    <row r="368" ht="16.5" customHeight="1" spans="1:6">
      <c r="A368" s="365" t="s">
        <v>470</v>
      </c>
      <c r="B368" s="366">
        <f>SUM(B369:B373)</f>
        <v>2351</v>
      </c>
      <c r="C368" s="365">
        <v>574</v>
      </c>
      <c r="D368" s="365"/>
      <c r="E368" s="362">
        <f>B368+D368</f>
        <v>2351</v>
      </c>
      <c r="F368" s="364"/>
    </row>
    <row r="369" ht="16.5" customHeight="1" spans="1:6">
      <c r="A369" s="365" t="s">
        <v>175</v>
      </c>
      <c r="B369" s="366">
        <v>359</v>
      </c>
      <c r="C369" s="365"/>
      <c r="D369" s="365"/>
      <c r="E369" s="362">
        <f>B369+D369</f>
        <v>359</v>
      </c>
      <c r="F369" s="364"/>
    </row>
    <row r="370" ht="16.5" customHeight="1" spans="1:6">
      <c r="A370" s="365" t="s">
        <v>471</v>
      </c>
      <c r="B370" s="366">
        <v>453</v>
      </c>
      <c r="C370" s="365"/>
      <c r="D370" s="365"/>
      <c r="E370" s="362">
        <f>B370+D370</f>
        <v>453</v>
      </c>
      <c r="F370" s="364"/>
    </row>
    <row r="371" ht="16.5" customHeight="1" spans="1:6">
      <c r="A371" s="365" t="s">
        <v>472</v>
      </c>
      <c r="B371" s="366">
        <v>48</v>
      </c>
      <c r="C371" s="365"/>
      <c r="D371" s="365"/>
      <c r="E371" s="362">
        <f>B371+D371</f>
        <v>48</v>
      </c>
      <c r="F371" s="364"/>
    </row>
    <row r="372" ht="16.5" customHeight="1" spans="1:6">
      <c r="A372" s="365" t="s">
        <v>473</v>
      </c>
      <c r="B372" s="366">
        <v>19</v>
      </c>
      <c r="C372" s="365"/>
      <c r="D372" s="365"/>
      <c r="E372" s="362">
        <f>B372+D372</f>
        <v>19</v>
      </c>
      <c r="F372" s="364"/>
    </row>
    <row r="373" ht="16.5" customHeight="1" spans="1:6">
      <c r="A373" s="365" t="s">
        <v>474</v>
      </c>
      <c r="B373" s="366">
        <v>1472</v>
      </c>
      <c r="C373" s="365"/>
      <c r="D373" s="365">
        <v>574</v>
      </c>
      <c r="E373" s="362">
        <f>B373+D373</f>
        <v>2046</v>
      </c>
      <c r="F373" s="364"/>
    </row>
    <row r="374" ht="16.5" customHeight="1" spans="1:6">
      <c r="A374" s="365" t="s">
        <v>475</v>
      </c>
      <c r="B374" s="366">
        <f>SUM(B375:B378)</f>
        <v>6379</v>
      </c>
      <c r="C374" s="365"/>
      <c r="D374" s="365"/>
      <c r="E374" s="362">
        <f>B374+D374</f>
        <v>6379</v>
      </c>
      <c r="F374" s="364"/>
    </row>
    <row r="375" ht="16.5" customHeight="1" spans="1:6">
      <c r="A375" s="365" t="s">
        <v>175</v>
      </c>
      <c r="B375" s="366">
        <v>141</v>
      </c>
      <c r="C375" s="365"/>
      <c r="D375" s="365"/>
      <c r="E375" s="362">
        <f>B375+D375</f>
        <v>141</v>
      </c>
      <c r="F375" s="364"/>
    </row>
    <row r="376" ht="16.5" customHeight="1" spans="1:6">
      <c r="A376" s="365" t="s">
        <v>476</v>
      </c>
      <c r="B376" s="366">
        <v>5184</v>
      </c>
      <c r="C376" s="365"/>
      <c r="D376" s="365"/>
      <c r="E376" s="362">
        <f>B376+D376</f>
        <v>5184</v>
      </c>
      <c r="F376" s="364"/>
    </row>
    <row r="377" ht="16.5" customHeight="1" spans="1:6">
      <c r="A377" s="365" t="s">
        <v>477</v>
      </c>
      <c r="B377" s="366">
        <v>42</v>
      </c>
      <c r="C377" s="365"/>
      <c r="D377" s="365"/>
      <c r="E377" s="362">
        <f>B377+D377</f>
        <v>42</v>
      </c>
      <c r="F377" s="364"/>
    </row>
    <row r="378" ht="16.5" customHeight="1" spans="1:6">
      <c r="A378" s="365" t="s">
        <v>478</v>
      </c>
      <c r="B378" s="366">
        <v>1012</v>
      </c>
      <c r="C378" s="365"/>
      <c r="D378" s="365"/>
      <c r="E378" s="362">
        <f>B378+D378</f>
        <v>1012</v>
      </c>
      <c r="F378" s="364"/>
    </row>
    <row r="379" ht="16.5" customHeight="1" spans="1:6">
      <c r="A379" s="365" t="s">
        <v>479</v>
      </c>
      <c r="B379" s="366">
        <f>SUM(B380)</f>
        <v>400</v>
      </c>
      <c r="C379" s="365"/>
      <c r="D379" s="365"/>
      <c r="E379" s="362">
        <f>B379+D379</f>
        <v>400</v>
      </c>
      <c r="F379" s="364"/>
    </row>
    <row r="380" ht="16.5" customHeight="1" spans="1:6">
      <c r="A380" s="365" t="s">
        <v>480</v>
      </c>
      <c r="B380" s="366">
        <v>400</v>
      </c>
      <c r="C380" s="365"/>
      <c r="D380" s="365"/>
      <c r="E380" s="362">
        <f>B380+D380</f>
        <v>400</v>
      </c>
      <c r="F380" s="364"/>
    </row>
    <row r="381" ht="16.5" customHeight="1" spans="1:6">
      <c r="A381" s="365" t="s">
        <v>481</v>
      </c>
      <c r="B381" s="366">
        <f>SUM(B382:B383)</f>
        <v>2413</v>
      </c>
      <c r="C381" s="365">
        <v>1733</v>
      </c>
      <c r="D381" s="365"/>
      <c r="E381" s="362">
        <f>B381+D381</f>
        <v>2413</v>
      </c>
      <c r="F381" s="364"/>
    </row>
    <row r="382" ht="16.5" customHeight="1" spans="1:6">
      <c r="A382" s="365" t="s">
        <v>482</v>
      </c>
      <c r="B382" s="366">
        <v>1378</v>
      </c>
      <c r="C382" s="365"/>
      <c r="D382" s="365">
        <v>878</v>
      </c>
      <c r="E382" s="362">
        <f>B382+D382</f>
        <v>2256</v>
      </c>
      <c r="F382" s="364"/>
    </row>
    <row r="383" ht="16.5" customHeight="1" spans="1:6">
      <c r="A383" s="365" t="s">
        <v>483</v>
      </c>
      <c r="B383" s="366">
        <v>1035</v>
      </c>
      <c r="C383" s="365"/>
      <c r="D383" s="365">
        <v>855</v>
      </c>
      <c r="E383" s="362">
        <f>B383+D383</f>
        <v>1890</v>
      </c>
      <c r="F383" s="364"/>
    </row>
    <row r="384" s="354" customFormat="1" ht="16.5" customHeight="1" spans="1:6">
      <c r="A384" s="365" t="s">
        <v>484</v>
      </c>
      <c r="B384" s="366">
        <f>SUM(B385)</f>
        <v>65</v>
      </c>
      <c r="C384" s="365">
        <v>65</v>
      </c>
      <c r="D384" s="365"/>
      <c r="E384" s="362">
        <f>B384+D384</f>
        <v>65</v>
      </c>
      <c r="F384" s="367"/>
    </row>
    <row r="385" s="354" customFormat="1" ht="16.5" customHeight="1" spans="1:6">
      <c r="A385" s="365" t="s">
        <v>485</v>
      </c>
      <c r="B385" s="366">
        <v>65</v>
      </c>
      <c r="C385" s="365"/>
      <c r="D385" s="365">
        <v>65</v>
      </c>
      <c r="E385" s="362">
        <f>B385+D385</f>
        <v>130</v>
      </c>
      <c r="F385" s="367"/>
    </row>
    <row r="386" ht="16.5" customHeight="1" spans="1:6">
      <c r="A386" s="365" t="s">
        <v>486</v>
      </c>
      <c r="B386" s="366">
        <f>B387+B394+B397+B399</f>
        <v>14345</v>
      </c>
      <c r="C386" s="365"/>
      <c r="D386" s="365"/>
      <c r="E386" s="362">
        <f>B386+D386</f>
        <v>14345</v>
      </c>
      <c r="F386" s="364"/>
    </row>
    <row r="387" ht="16.5" customHeight="1" spans="1:6">
      <c r="A387" s="365" t="s">
        <v>487</v>
      </c>
      <c r="B387" s="366">
        <f>SUM(B388:B393)</f>
        <v>11573</v>
      </c>
      <c r="C387" s="365"/>
      <c r="D387" s="365"/>
      <c r="E387" s="362">
        <f>B387+D387</f>
        <v>11573</v>
      </c>
      <c r="F387" s="364"/>
    </row>
    <row r="388" ht="16.5" customHeight="1" spans="1:6">
      <c r="A388" s="365" t="s">
        <v>175</v>
      </c>
      <c r="B388" s="366">
        <v>255</v>
      </c>
      <c r="C388" s="365"/>
      <c r="D388" s="365"/>
      <c r="E388" s="362">
        <f>B388+D388</f>
        <v>255</v>
      </c>
      <c r="F388" s="364"/>
    </row>
    <row r="389" ht="16.5" customHeight="1" spans="1:6">
      <c r="A389" s="365" t="s">
        <v>488</v>
      </c>
      <c r="B389" s="366">
        <v>4050</v>
      </c>
      <c r="C389" s="365"/>
      <c r="D389" s="365"/>
      <c r="E389" s="362">
        <f>B389+D389</f>
        <v>4050</v>
      </c>
      <c r="F389" s="364"/>
    </row>
    <row r="390" ht="16.5" customHeight="1" spans="1:6">
      <c r="A390" s="362" t="s">
        <v>489</v>
      </c>
      <c r="B390" s="363">
        <v>5455</v>
      </c>
      <c r="C390" s="362"/>
      <c r="D390" s="362"/>
      <c r="E390" s="362">
        <f>B390+D390</f>
        <v>5455</v>
      </c>
      <c r="F390" s="364"/>
    </row>
    <row r="391" ht="16.5" customHeight="1" spans="1:6">
      <c r="A391" s="365" t="s">
        <v>490</v>
      </c>
      <c r="B391" s="366">
        <v>715</v>
      </c>
      <c r="C391" s="365"/>
      <c r="D391" s="365"/>
      <c r="E391" s="362">
        <f>B391+D391</f>
        <v>715</v>
      </c>
      <c r="F391" s="364"/>
    </row>
    <row r="392" ht="16.5" customHeight="1" spans="1:6">
      <c r="A392" s="365" t="s">
        <v>491</v>
      </c>
      <c r="B392" s="366">
        <v>98</v>
      </c>
      <c r="C392" s="365"/>
      <c r="D392" s="365"/>
      <c r="E392" s="362">
        <f>B392+D392</f>
        <v>98</v>
      </c>
      <c r="F392" s="364"/>
    </row>
    <row r="393" ht="16.5" customHeight="1" spans="1:6">
      <c r="A393" s="365" t="s">
        <v>492</v>
      </c>
      <c r="B393" s="366">
        <v>1000</v>
      </c>
      <c r="C393" s="365"/>
      <c r="D393" s="365"/>
      <c r="E393" s="362">
        <f>B393+D393</f>
        <v>1000</v>
      </c>
      <c r="F393" s="364"/>
    </row>
    <row r="394" ht="16.5" customHeight="1" spans="1:6">
      <c r="A394" s="365" t="s">
        <v>493</v>
      </c>
      <c r="B394" s="366">
        <f>SUM(B395:B396)</f>
        <v>98</v>
      </c>
      <c r="C394" s="365"/>
      <c r="D394" s="365"/>
      <c r="E394" s="362">
        <f t="shared" ref="E394" si="34">B394+D394</f>
        <v>98</v>
      </c>
      <c r="F394" s="364"/>
    </row>
    <row r="395" ht="16.5" customHeight="1" spans="1:6">
      <c r="A395" s="365" t="s">
        <v>494</v>
      </c>
      <c r="B395" s="366">
        <v>48</v>
      </c>
      <c r="C395" s="365"/>
      <c r="D395" s="365"/>
      <c r="E395" s="362">
        <f t="shared" ref="E395:E424" si="35">B395+D395</f>
        <v>48</v>
      </c>
      <c r="F395" s="364"/>
    </row>
    <row r="396" ht="16.5" customHeight="1" spans="1:6">
      <c r="A396" s="365" t="s">
        <v>495</v>
      </c>
      <c r="B396" s="366">
        <v>50</v>
      </c>
      <c r="C396" s="365"/>
      <c r="D396" s="365"/>
      <c r="E396" s="362">
        <f>B396+D396</f>
        <v>50</v>
      </c>
      <c r="F396" s="364"/>
    </row>
    <row r="397" s="354" customFormat="1" ht="16.5" customHeight="1" spans="1:6">
      <c r="A397" s="365" t="s">
        <v>496</v>
      </c>
      <c r="B397" s="366">
        <f>SUM(B398)</f>
        <v>2233</v>
      </c>
      <c r="C397" s="365">
        <v>2233</v>
      </c>
      <c r="D397" s="365"/>
      <c r="E397" s="362">
        <f>B397+D397</f>
        <v>2233</v>
      </c>
      <c r="F397" s="367"/>
    </row>
    <row r="398" s="354" customFormat="1" ht="16.5" customHeight="1" spans="1:6">
      <c r="A398" s="365" t="s">
        <v>497</v>
      </c>
      <c r="B398" s="366">
        <v>2233</v>
      </c>
      <c r="C398" s="365"/>
      <c r="D398" s="365">
        <v>2233</v>
      </c>
      <c r="E398" s="362">
        <f>B398+D398</f>
        <v>4466</v>
      </c>
      <c r="F398" s="367"/>
    </row>
    <row r="399" ht="16.5" customHeight="1" spans="1:6">
      <c r="A399" s="365" t="s">
        <v>498</v>
      </c>
      <c r="B399" s="366">
        <f>SUM(B400)</f>
        <v>441</v>
      </c>
      <c r="C399" s="365"/>
      <c r="D399" s="365"/>
      <c r="E399" s="362">
        <f>B399+D399</f>
        <v>441</v>
      </c>
      <c r="F399" s="364"/>
    </row>
    <row r="400" ht="16.5" customHeight="1" spans="1:6">
      <c r="A400" s="365" t="s">
        <v>499</v>
      </c>
      <c r="B400" s="366">
        <v>441</v>
      </c>
      <c r="C400" s="365"/>
      <c r="D400" s="365"/>
      <c r="E400" s="362">
        <f>B400+D400</f>
        <v>441</v>
      </c>
      <c r="F400" s="364"/>
    </row>
    <row r="401" ht="16.5" customHeight="1" spans="1:6">
      <c r="A401" s="365" t="s">
        <v>500</v>
      </c>
      <c r="B401" s="366">
        <f>B402+B406+B409</f>
        <v>5829</v>
      </c>
      <c r="C401" s="365"/>
      <c r="D401" s="365"/>
      <c r="E401" s="362">
        <f>B401+D401</f>
        <v>5829</v>
      </c>
      <c r="F401" s="364"/>
    </row>
    <row r="402" ht="16.5" customHeight="1" spans="1:6">
      <c r="A402" s="362" t="s">
        <v>501</v>
      </c>
      <c r="B402" s="363">
        <f>SUM(B403:B405)</f>
        <v>4150</v>
      </c>
      <c r="C402" s="362"/>
      <c r="D402" s="362"/>
      <c r="E402" s="362">
        <f>B402+D402</f>
        <v>4150</v>
      </c>
      <c r="F402" s="364"/>
    </row>
    <row r="403" ht="16.5" customHeight="1" spans="1:6">
      <c r="A403" s="365" t="s">
        <v>175</v>
      </c>
      <c r="B403" s="366">
        <v>620</v>
      </c>
      <c r="C403" s="365"/>
      <c r="D403" s="365"/>
      <c r="E403" s="362">
        <f>B403+D403</f>
        <v>620</v>
      </c>
      <c r="F403" s="364"/>
    </row>
    <row r="404" ht="16.5" customHeight="1" spans="1:6">
      <c r="A404" s="365" t="s">
        <v>502</v>
      </c>
      <c r="B404" s="366">
        <v>3500</v>
      </c>
      <c r="C404" s="365"/>
      <c r="D404" s="365"/>
      <c r="E404" s="362">
        <f>B404+D404</f>
        <v>3500</v>
      </c>
      <c r="F404" s="364"/>
    </row>
    <row r="405" ht="16.5" customHeight="1" spans="1:6">
      <c r="A405" s="365" t="s">
        <v>503</v>
      </c>
      <c r="B405" s="366">
        <v>30</v>
      </c>
      <c r="C405" s="365"/>
      <c r="D405" s="365"/>
      <c r="E405" s="362">
        <f>B405+D405</f>
        <v>30</v>
      </c>
      <c r="F405" s="364"/>
    </row>
    <row r="406" ht="16.5" customHeight="1" spans="1:6">
      <c r="A406" s="365" t="s">
        <v>504</v>
      </c>
      <c r="B406" s="366">
        <f>SUM(B407:B408)</f>
        <v>1579</v>
      </c>
      <c r="C406" s="365"/>
      <c r="D406" s="365"/>
      <c r="E406" s="362">
        <f>B406+D406</f>
        <v>1579</v>
      </c>
      <c r="F406" s="364"/>
    </row>
    <row r="407" ht="16.5" customHeight="1" spans="1:6">
      <c r="A407" s="365" t="s">
        <v>175</v>
      </c>
      <c r="B407" s="366">
        <v>275</v>
      </c>
      <c r="C407" s="365"/>
      <c r="D407" s="365"/>
      <c r="E407" s="362">
        <f>B407+D407</f>
        <v>275</v>
      </c>
      <c r="F407" s="364"/>
    </row>
    <row r="408" ht="16.5" customHeight="1" spans="1:6">
      <c r="A408" s="365" t="s">
        <v>505</v>
      </c>
      <c r="B408" s="366">
        <v>1304</v>
      </c>
      <c r="C408" s="365"/>
      <c r="D408" s="365"/>
      <c r="E408" s="362">
        <f>B408+D408</f>
        <v>1304</v>
      </c>
      <c r="F408" s="364"/>
    </row>
    <row r="409" ht="16.5" customHeight="1" spans="1:6">
      <c r="A409" s="365" t="s">
        <v>506</v>
      </c>
      <c r="B409" s="366">
        <f>SUM(B410)</f>
        <v>100</v>
      </c>
      <c r="C409" s="365"/>
      <c r="D409" s="365"/>
      <c r="E409" s="362">
        <f>B409+D409</f>
        <v>100</v>
      </c>
      <c r="F409" s="364"/>
    </row>
    <row r="410" ht="16.5" customHeight="1" spans="1:6">
      <c r="A410" s="365" t="s">
        <v>507</v>
      </c>
      <c r="B410" s="366">
        <v>100</v>
      </c>
      <c r="C410" s="365"/>
      <c r="D410" s="365"/>
      <c r="E410" s="362">
        <f>B410+D410</f>
        <v>100</v>
      </c>
      <c r="F410" s="364"/>
    </row>
    <row r="411" ht="16.5" customHeight="1" spans="1:6">
      <c r="A411" s="365" t="s">
        <v>508</v>
      </c>
      <c r="B411" s="366">
        <f>B412</f>
        <v>395</v>
      </c>
      <c r="C411" s="365"/>
      <c r="D411" s="365"/>
      <c r="E411" s="362">
        <f>B411+D411</f>
        <v>395</v>
      </c>
      <c r="F411" s="364"/>
    </row>
    <row r="412" ht="16.5" customHeight="1" spans="1:6">
      <c r="A412" s="365" t="s">
        <v>509</v>
      </c>
      <c r="B412" s="366">
        <f>SUM(B413:B414)</f>
        <v>395</v>
      </c>
      <c r="C412" s="365">
        <v>33</v>
      </c>
      <c r="D412" s="365"/>
      <c r="E412" s="362">
        <f>B412+D412</f>
        <v>395</v>
      </c>
      <c r="F412" s="364"/>
    </row>
    <row r="413" ht="16.5" customHeight="1" spans="1:6">
      <c r="A413" s="365" t="s">
        <v>175</v>
      </c>
      <c r="B413" s="366">
        <v>162</v>
      </c>
      <c r="C413" s="365"/>
      <c r="D413" s="365"/>
      <c r="E413" s="362">
        <f>B413+D413</f>
        <v>162</v>
      </c>
      <c r="F413" s="364"/>
    </row>
    <row r="414" ht="16.5" customHeight="1" spans="1:6">
      <c r="A414" s="365" t="s">
        <v>510</v>
      </c>
      <c r="B414" s="366">
        <v>233</v>
      </c>
      <c r="C414" s="365"/>
      <c r="D414" s="365">
        <v>33</v>
      </c>
      <c r="E414" s="362">
        <f>B414+D414</f>
        <v>266</v>
      </c>
      <c r="F414" s="364"/>
    </row>
    <row r="415" ht="16.5" customHeight="1" spans="1:6">
      <c r="A415" s="365" t="s">
        <v>511</v>
      </c>
      <c r="B415" s="366">
        <f>B416+B418</f>
        <v>859</v>
      </c>
      <c r="C415" s="365"/>
      <c r="D415" s="365"/>
      <c r="E415" s="362">
        <f>B415+D415</f>
        <v>859</v>
      </c>
      <c r="F415" s="364"/>
    </row>
    <row r="416" s="354" customFormat="1" ht="16.5" customHeight="1" spans="1:6">
      <c r="A416" s="365" t="s">
        <v>512</v>
      </c>
      <c r="B416" s="366">
        <f>SUM(B417)</f>
        <v>273</v>
      </c>
      <c r="C416" s="365">
        <v>273</v>
      </c>
      <c r="D416" s="365"/>
      <c r="E416" s="362">
        <f>B416+D416</f>
        <v>273</v>
      </c>
      <c r="F416" s="367"/>
    </row>
    <row r="417" s="354" customFormat="1" ht="16.5" customHeight="1" spans="1:6">
      <c r="A417" s="365" t="s">
        <v>513</v>
      </c>
      <c r="B417" s="366">
        <v>273</v>
      </c>
      <c r="C417" s="365"/>
      <c r="D417" s="365">
        <v>273</v>
      </c>
      <c r="E417" s="362">
        <f>B417+D417</f>
        <v>546</v>
      </c>
      <c r="F417" s="367"/>
    </row>
    <row r="418" ht="16.5" customHeight="1" spans="1:6">
      <c r="A418" s="365" t="s">
        <v>514</v>
      </c>
      <c r="B418" s="366">
        <f>SUM(B419)</f>
        <v>586</v>
      </c>
      <c r="C418" s="365"/>
      <c r="D418" s="365"/>
      <c r="E418" s="362">
        <f>B418+D418</f>
        <v>586</v>
      </c>
      <c r="F418" s="364"/>
    </row>
    <row r="419" ht="16.5" customHeight="1" spans="1:6">
      <c r="A419" s="362" t="s">
        <v>515</v>
      </c>
      <c r="B419" s="363">
        <v>586</v>
      </c>
      <c r="C419" s="362"/>
      <c r="D419" s="362"/>
      <c r="E419" s="362">
        <f>B419+D419</f>
        <v>586</v>
      </c>
      <c r="F419" s="364"/>
    </row>
    <row r="420" ht="16.5" customHeight="1" spans="1:6">
      <c r="A420" s="365" t="s">
        <v>516</v>
      </c>
      <c r="B420" s="366">
        <f>B421+B430</f>
        <v>19199</v>
      </c>
      <c r="C420" s="365"/>
      <c r="D420" s="365"/>
      <c r="E420" s="362">
        <f>B420+D420</f>
        <v>19199</v>
      </c>
      <c r="F420" s="364"/>
    </row>
    <row r="421" ht="16.5" customHeight="1" spans="1:6">
      <c r="A421" s="365" t="s">
        <v>517</v>
      </c>
      <c r="B421" s="366">
        <f>SUM(B422:B429)</f>
        <v>18668</v>
      </c>
      <c r="C421" s="365">
        <v>16598</v>
      </c>
      <c r="D421" s="365"/>
      <c r="E421" s="362">
        <f>B421+D421</f>
        <v>18668</v>
      </c>
      <c r="F421" s="364"/>
    </row>
    <row r="422" ht="16.5" customHeight="1" spans="1:6">
      <c r="A422" s="365" t="s">
        <v>175</v>
      </c>
      <c r="B422" s="366">
        <v>439</v>
      </c>
      <c r="C422" s="365"/>
      <c r="D422" s="365"/>
      <c r="E422" s="362">
        <f>B422+D422</f>
        <v>439</v>
      </c>
      <c r="F422" s="364"/>
    </row>
    <row r="423" ht="16.5" customHeight="1" spans="1:6">
      <c r="A423" s="365" t="s">
        <v>518</v>
      </c>
      <c r="B423" s="366">
        <v>95</v>
      </c>
      <c r="C423" s="365"/>
      <c r="D423" s="365"/>
      <c r="E423" s="362">
        <f>B423+D423</f>
        <v>95</v>
      </c>
      <c r="F423" s="364"/>
    </row>
    <row r="424" ht="16.5" customHeight="1" spans="1:6">
      <c r="A424" s="365" t="s">
        <v>519</v>
      </c>
      <c r="B424" s="366">
        <v>20</v>
      </c>
      <c r="C424" s="365"/>
      <c r="D424" s="365"/>
      <c r="E424" s="362">
        <f>B424+D424</f>
        <v>20</v>
      </c>
      <c r="F424" s="364"/>
    </row>
    <row r="425" ht="16.5" customHeight="1" spans="1:6">
      <c r="A425" s="362" t="s">
        <v>520</v>
      </c>
      <c r="B425" s="363">
        <v>80</v>
      </c>
      <c r="C425" s="362"/>
      <c r="D425" s="362"/>
      <c r="E425" s="362">
        <f t="shared" ref="E425" si="36">B425+D425</f>
        <v>80</v>
      </c>
      <c r="F425" s="364"/>
    </row>
    <row r="426" ht="16.5" customHeight="1" spans="1:6">
      <c r="A426" s="365" t="s">
        <v>521</v>
      </c>
      <c r="B426" s="366">
        <v>10</v>
      </c>
      <c r="C426" s="365"/>
      <c r="D426" s="365"/>
      <c r="E426" s="362">
        <f t="shared" ref="E426" si="37">B426+D426</f>
        <v>10</v>
      </c>
      <c r="F426" s="364"/>
    </row>
    <row r="427" ht="16.5" customHeight="1" spans="1:6">
      <c r="A427" s="365" t="s">
        <v>522</v>
      </c>
      <c r="B427" s="366">
        <v>12</v>
      </c>
      <c r="C427" s="365"/>
      <c r="D427" s="365"/>
      <c r="E427" s="362">
        <f t="shared" ref="E427:E457" si="38">B427+D427</f>
        <v>12</v>
      </c>
      <c r="F427" s="364"/>
    </row>
    <row r="428" ht="16.5" customHeight="1" spans="1:6">
      <c r="A428" s="362" t="s">
        <v>180</v>
      </c>
      <c r="B428" s="363">
        <v>513</v>
      </c>
      <c r="C428" s="362"/>
      <c r="D428" s="362"/>
      <c r="E428" s="362">
        <f>B428+D428</f>
        <v>513</v>
      </c>
      <c r="F428" s="364"/>
    </row>
    <row r="429" ht="16.5" customHeight="1" spans="1:6">
      <c r="A429" s="365" t="s">
        <v>523</v>
      </c>
      <c r="B429" s="366">
        <v>17499</v>
      </c>
      <c r="C429" s="365"/>
      <c r="D429" s="365">
        <v>16598</v>
      </c>
      <c r="E429" s="362">
        <f>B429+D429</f>
        <v>34097</v>
      </c>
      <c r="F429" s="364"/>
    </row>
    <row r="430" ht="16.5" customHeight="1" spans="1:6">
      <c r="A430" s="365" t="s">
        <v>524</v>
      </c>
      <c r="B430" s="366">
        <f>SUM(B431:B432)</f>
        <v>531</v>
      </c>
      <c r="C430" s="365"/>
      <c r="D430" s="365"/>
      <c r="E430" s="362">
        <f>B430+D430</f>
        <v>531</v>
      </c>
      <c r="F430" s="364"/>
    </row>
    <row r="431" ht="16.5" customHeight="1" spans="1:6">
      <c r="A431" s="365" t="s">
        <v>525</v>
      </c>
      <c r="B431" s="366">
        <v>14</v>
      </c>
      <c r="C431" s="365"/>
      <c r="D431" s="365"/>
      <c r="E431" s="362">
        <f>B431+D431</f>
        <v>14</v>
      </c>
      <c r="F431" s="364"/>
    </row>
    <row r="432" ht="16.5" customHeight="1" spans="1:6">
      <c r="A432" s="365" t="s">
        <v>526</v>
      </c>
      <c r="B432" s="366">
        <v>517</v>
      </c>
      <c r="C432" s="365"/>
      <c r="D432" s="365"/>
      <c r="E432" s="362">
        <f>B432+D432</f>
        <v>517</v>
      </c>
      <c r="F432" s="364"/>
    </row>
    <row r="433" ht="16.5" customHeight="1" spans="1:6">
      <c r="A433" s="365" t="s">
        <v>527</v>
      </c>
      <c r="B433" s="366">
        <f>B434+B436+B438</f>
        <v>17165</v>
      </c>
      <c r="C433" s="365"/>
      <c r="D433" s="365"/>
      <c r="E433" s="362">
        <f>B433+D433</f>
        <v>17165</v>
      </c>
      <c r="F433" s="364"/>
    </row>
    <row r="434" ht="16.5" customHeight="1" spans="1:6">
      <c r="A434" s="365" t="s">
        <v>528</v>
      </c>
      <c r="B434" s="366">
        <f t="shared" ref="B434" si="39">SUM(B435)</f>
        <v>11032</v>
      </c>
      <c r="C434" s="365">
        <v>11017</v>
      </c>
      <c r="D434" s="365"/>
      <c r="E434" s="362">
        <f>B434+D434</f>
        <v>11032</v>
      </c>
      <c r="F434" s="364"/>
    </row>
    <row r="435" ht="16.5" customHeight="1" spans="1:6">
      <c r="A435" s="365" t="s">
        <v>529</v>
      </c>
      <c r="B435" s="366">
        <v>11032</v>
      </c>
      <c r="C435" s="365"/>
      <c r="D435" s="365">
        <v>11017</v>
      </c>
      <c r="E435" s="362">
        <f>B435+D435</f>
        <v>22049</v>
      </c>
      <c r="F435" s="364"/>
    </row>
    <row r="436" ht="16.5" customHeight="1" spans="1:6">
      <c r="A436" s="365" t="s">
        <v>530</v>
      </c>
      <c r="B436" s="366">
        <f>SUM(B437)</f>
        <v>5021</v>
      </c>
      <c r="C436" s="365"/>
      <c r="D436" s="365"/>
      <c r="E436" s="362">
        <f>B436+D436</f>
        <v>5021</v>
      </c>
      <c r="F436" s="364"/>
    </row>
    <row r="437" ht="16.5" customHeight="1" spans="1:6">
      <c r="A437" s="365" t="s">
        <v>531</v>
      </c>
      <c r="B437" s="366">
        <v>5021</v>
      </c>
      <c r="C437" s="365"/>
      <c r="D437" s="365"/>
      <c r="E437" s="362">
        <f>B437+D437</f>
        <v>5021</v>
      </c>
      <c r="F437" s="364"/>
    </row>
    <row r="438" ht="16.5" customHeight="1" spans="1:6">
      <c r="A438" s="362" t="s">
        <v>532</v>
      </c>
      <c r="B438" s="363">
        <f>SUM(B439)</f>
        <v>1112</v>
      </c>
      <c r="C438" s="362"/>
      <c r="D438" s="362"/>
      <c r="E438" s="362">
        <f>B438+D438</f>
        <v>1112</v>
      </c>
      <c r="F438" s="364"/>
    </row>
    <row r="439" ht="16.5" customHeight="1" spans="1:6">
      <c r="A439" s="365" t="s">
        <v>533</v>
      </c>
      <c r="B439" s="366">
        <v>1112</v>
      </c>
      <c r="C439" s="365"/>
      <c r="D439" s="365"/>
      <c r="E439" s="362">
        <f>B439+D439</f>
        <v>1112</v>
      </c>
      <c r="F439" s="364"/>
    </row>
    <row r="440" ht="16.5" customHeight="1" spans="1:6">
      <c r="A440" s="365" t="s">
        <v>534</v>
      </c>
      <c r="B440" s="366">
        <f>B441</f>
        <v>1047</v>
      </c>
      <c r="C440" s="365"/>
      <c r="D440" s="365"/>
      <c r="E440" s="362">
        <f>B440+D440</f>
        <v>1047</v>
      </c>
      <c r="F440" s="364"/>
    </row>
    <row r="441" ht="16.5" customHeight="1" spans="1:6">
      <c r="A441" s="365" t="s">
        <v>535</v>
      </c>
      <c r="B441" s="366">
        <f>SUM(B442:B446)</f>
        <v>1047</v>
      </c>
      <c r="C441" s="365">
        <v>48</v>
      </c>
      <c r="D441" s="365"/>
      <c r="E441" s="362">
        <f>B441+D441</f>
        <v>1047</v>
      </c>
      <c r="F441" s="364"/>
    </row>
    <row r="442" ht="16.5" customHeight="1" spans="1:6">
      <c r="A442" s="365" t="s">
        <v>175</v>
      </c>
      <c r="B442" s="366">
        <v>68</v>
      </c>
      <c r="C442" s="365"/>
      <c r="D442" s="365"/>
      <c r="E442" s="362">
        <f>B442+D442</f>
        <v>68</v>
      </c>
      <c r="F442" s="364"/>
    </row>
    <row r="443" ht="16.5" customHeight="1" spans="1:6">
      <c r="A443" s="365" t="s">
        <v>536</v>
      </c>
      <c r="B443" s="366">
        <v>400</v>
      </c>
      <c r="C443" s="365"/>
      <c r="D443" s="365"/>
      <c r="E443" s="362">
        <f>B443+D443</f>
        <v>400</v>
      </c>
      <c r="F443" s="364"/>
    </row>
    <row r="444" ht="16.5" customHeight="1" spans="1:6">
      <c r="A444" s="365" t="s">
        <v>537</v>
      </c>
      <c r="B444" s="366">
        <v>400</v>
      </c>
      <c r="C444" s="365"/>
      <c r="D444" s="365"/>
      <c r="E444" s="362">
        <f>B444+D444</f>
        <v>400</v>
      </c>
      <c r="F444" s="364"/>
    </row>
    <row r="445" ht="16.5" customHeight="1" spans="1:6">
      <c r="A445" s="365" t="s">
        <v>180</v>
      </c>
      <c r="B445" s="366">
        <v>131</v>
      </c>
      <c r="C445" s="365"/>
      <c r="D445" s="365"/>
      <c r="E445" s="362">
        <f>B445+D445</f>
        <v>131</v>
      </c>
      <c r="F445" s="364"/>
    </row>
    <row r="446" ht="16.5" customHeight="1" spans="1:6">
      <c r="A446" s="365" t="s">
        <v>538</v>
      </c>
      <c r="B446" s="366">
        <v>48</v>
      </c>
      <c r="C446" s="365"/>
      <c r="D446" s="365">
        <v>48</v>
      </c>
      <c r="E446" s="362">
        <f>B446+D446</f>
        <v>96</v>
      </c>
      <c r="F446" s="364"/>
    </row>
    <row r="447" ht="16.5" customHeight="1" spans="1:6">
      <c r="A447" s="365" t="s">
        <v>539</v>
      </c>
      <c r="B447" s="366">
        <f>B448+B454+B457+B460+B465+B467</f>
        <v>2691</v>
      </c>
      <c r="C447" s="365"/>
      <c r="D447" s="365"/>
      <c r="E447" s="362">
        <f>B447+D447</f>
        <v>2691</v>
      </c>
      <c r="F447" s="364"/>
    </row>
    <row r="448" ht="16.5" customHeight="1" spans="1:6">
      <c r="A448" s="362" t="s">
        <v>540</v>
      </c>
      <c r="B448" s="363">
        <f>SUM(B449:B453)</f>
        <v>966</v>
      </c>
      <c r="C448" s="362"/>
      <c r="D448" s="362"/>
      <c r="E448" s="362">
        <f>B448+D448</f>
        <v>966</v>
      </c>
      <c r="F448" s="364"/>
    </row>
    <row r="449" ht="16.5" customHeight="1" spans="1:6">
      <c r="A449" s="365" t="s">
        <v>175</v>
      </c>
      <c r="B449" s="366">
        <v>329</v>
      </c>
      <c r="C449" s="365"/>
      <c r="D449" s="365"/>
      <c r="E449" s="362">
        <f>B449+D449</f>
        <v>329</v>
      </c>
      <c r="F449" s="364"/>
    </row>
    <row r="450" ht="16.5" customHeight="1" spans="1:6">
      <c r="A450" s="365" t="s">
        <v>189</v>
      </c>
      <c r="B450" s="366">
        <v>110</v>
      </c>
      <c r="C450" s="365"/>
      <c r="D450" s="365"/>
      <c r="E450" s="362">
        <f>B450+D450</f>
        <v>110</v>
      </c>
      <c r="F450" s="364"/>
    </row>
    <row r="451" ht="16.5" customHeight="1" spans="1:6">
      <c r="A451" s="365" t="s">
        <v>541</v>
      </c>
      <c r="B451" s="366">
        <v>64</v>
      </c>
      <c r="C451" s="365"/>
      <c r="D451" s="365"/>
      <c r="E451" s="362">
        <f>B451+D451</f>
        <v>64</v>
      </c>
      <c r="F451" s="364"/>
    </row>
    <row r="452" ht="16.5" customHeight="1" spans="1:6">
      <c r="A452" s="365" t="s">
        <v>180</v>
      </c>
      <c r="B452" s="366">
        <v>93</v>
      </c>
      <c r="C452" s="365"/>
      <c r="D452" s="365"/>
      <c r="E452" s="362">
        <f>B452+D452</f>
        <v>93</v>
      </c>
      <c r="F452" s="364"/>
    </row>
    <row r="453" ht="16.5" customHeight="1" spans="1:6">
      <c r="A453" s="365" t="s">
        <v>542</v>
      </c>
      <c r="B453" s="366">
        <v>370</v>
      </c>
      <c r="C453" s="365"/>
      <c r="D453" s="365"/>
      <c r="E453" s="362">
        <f>B453+D453</f>
        <v>370</v>
      </c>
      <c r="F453" s="364"/>
    </row>
    <row r="454" ht="16.5" customHeight="1" spans="1:6">
      <c r="A454" s="365" t="s">
        <v>543</v>
      </c>
      <c r="B454" s="366">
        <f>SUM(B455:B456)</f>
        <v>1157</v>
      </c>
      <c r="C454" s="365"/>
      <c r="D454" s="365"/>
      <c r="E454" s="362">
        <f>B454+D454</f>
        <v>1157</v>
      </c>
      <c r="F454" s="364"/>
    </row>
    <row r="455" ht="16.5" customHeight="1" spans="1:6">
      <c r="A455" s="365" t="s">
        <v>544</v>
      </c>
      <c r="B455" s="366">
        <v>259</v>
      </c>
      <c r="C455" s="365"/>
      <c r="D455" s="365"/>
      <c r="E455" s="362">
        <f>B455+D455</f>
        <v>259</v>
      </c>
      <c r="F455" s="364"/>
    </row>
    <row r="456" ht="16.5" customHeight="1" spans="1:6">
      <c r="A456" s="365" t="s">
        <v>545</v>
      </c>
      <c r="B456" s="366">
        <v>898</v>
      </c>
      <c r="C456" s="365"/>
      <c r="D456" s="365"/>
      <c r="E456" s="362">
        <f>B456+D456</f>
        <v>898</v>
      </c>
      <c r="F456" s="364"/>
    </row>
    <row r="457" ht="16.5" customHeight="1" spans="1:6">
      <c r="A457" s="365" t="s">
        <v>546</v>
      </c>
      <c r="B457" s="366">
        <f>SUM(B458:B459)</f>
        <v>152</v>
      </c>
      <c r="C457" s="365"/>
      <c r="D457" s="365"/>
      <c r="E457" s="362">
        <f>B457+D457</f>
        <v>152</v>
      </c>
      <c r="F457" s="364"/>
    </row>
    <row r="458" ht="16.5" customHeight="1" spans="1:6">
      <c r="A458" s="362" t="s">
        <v>547</v>
      </c>
      <c r="B458" s="363">
        <v>102</v>
      </c>
      <c r="C458" s="362"/>
      <c r="D458" s="362"/>
      <c r="E458" s="362">
        <f t="shared" ref="E458" si="40">B458+D458</f>
        <v>102</v>
      </c>
      <c r="F458" s="364"/>
    </row>
    <row r="459" ht="16.5" customHeight="1" spans="1:6">
      <c r="A459" s="365" t="s">
        <v>548</v>
      </c>
      <c r="B459" s="366">
        <v>50</v>
      </c>
      <c r="C459" s="365"/>
      <c r="D459" s="365"/>
      <c r="E459" s="362">
        <f t="shared" ref="E459:E478" si="41">B459+D459</f>
        <v>50</v>
      </c>
      <c r="F459" s="364"/>
    </row>
    <row r="460" ht="16.5" customHeight="1" spans="1:6">
      <c r="A460" s="365" t="s">
        <v>549</v>
      </c>
      <c r="B460" s="366">
        <f>SUM(B461:B464)</f>
        <v>367</v>
      </c>
      <c r="C460" s="365"/>
      <c r="D460" s="365"/>
      <c r="E460" s="362">
        <f>B460+D460</f>
        <v>367</v>
      </c>
      <c r="F460" s="364"/>
    </row>
    <row r="461" ht="16.5" customHeight="1" spans="1:6">
      <c r="A461" s="365" t="s">
        <v>175</v>
      </c>
      <c r="B461" s="366">
        <v>258</v>
      </c>
      <c r="C461" s="365"/>
      <c r="D461" s="365"/>
      <c r="E461" s="362">
        <f>B461+D461</f>
        <v>258</v>
      </c>
      <c r="F461" s="364"/>
    </row>
    <row r="462" ht="16.5" customHeight="1" spans="1:6">
      <c r="A462" s="365" t="s">
        <v>550</v>
      </c>
      <c r="B462" s="366">
        <v>13</v>
      </c>
      <c r="C462" s="365"/>
      <c r="D462" s="365"/>
      <c r="E462" s="362">
        <f>B462+D462</f>
        <v>13</v>
      </c>
      <c r="F462" s="364"/>
    </row>
    <row r="463" ht="16.5" customHeight="1" spans="1:6">
      <c r="A463" s="365" t="s">
        <v>180</v>
      </c>
      <c r="B463" s="366">
        <v>93</v>
      </c>
      <c r="C463" s="365"/>
      <c r="D463" s="365"/>
      <c r="E463" s="362">
        <f>B463+D463</f>
        <v>93</v>
      </c>
      <c r="F463" s="364"/>
    </row>
    <row r="464" ht="16.5" customHeight="1" spans="1:6">
      <c r="A464" s="365" t="s">
        <v>551</v>
      </c>
      <c r="B464" s="366">
        <v>3</v>
      </c>
      <c r="C464" s="365"/>
      <c r="D464" s="365"/>
      <c r="E464" s="362">
        <f>B464+D464</f>
        <v>3</v>
      </c>
      <c r="F464" s="364"/>
    </row>
    <row r="465" ht="16.5" customHeight="1" spans="1:6">
      <c r="A465" s="365" t="s">
        <v>552</v>
      </c>
      <c r="B465" s="366">
        <f>SUM(B466)</f>
        <v>9</v>
      </c>
      <c r="C465" s="365"/>
      <c r="D465" s="365"/>
      <c r="E465" s="362">
        <f>B465+D465</f>
        <v>9</v>
      </c>
      <c r="F465" s="364"/>
    </row>
    <row r="466" ht="16.5" customHeight="1" spans="1:6">
      <c r="A466" s="365" t="s">
        <v>553</v>
      </c>
      <c r="B466" s="366">
        <v>9</v>
      </c>
      <c r="C466" s="365"/>
      <c r="D466" s="365"/>
      <c r="E466" s="362">
        <f>B466+D466</f>
        <v>9</v>
      </c>
      <c r="F466" s="364"/>
    </row>
    <row r="467" ht="16.5" customHeight="1" spans="1:6">
      <c r="A467" s="365" t="s">
        <v>554</v>
      </c>
      <c r="B467" s="366">
        <f>SUM(B468)</f>
        <v>40</v>
      </c>
      <c r="C467" s="365"/>
      <c r="D467" s="365"/>
      <c r="E467" s="362">
        <f>B467+D467</f>
        <v>40</v>
      </c>
      <c r="F467" s="364"/>
    </row>
    <row r="468" ht="16.5" customHeight="1" spans="1:6">
      <c r="A468" s="365" t="s">
        <v>555</v>
      </c>
      <c r="B468" s="366">
        <v>40</v>
      </c>
      <c r="C468" s="365"/>
      <c r="D468" s="365"/>
      <c r="E468" s="362">
        <f>B468+D468</f>
        <v>40</v>
      </c>
      <c r="F468" s="364"/>
    </row>
    <row r="469" ht="16.5" customHeight="1" spans="1:6">
      <c r="A469" s="365" t="s">
        <v>556</v>
      </c>
      <c r="B469" s="366">
        <f>8200+1800</f>
        <v>10000</v>
      </c>
      <c r="C469" s="365"/>
      <c r="D469" s="365"/>
      <c r="E469" s="362">
        <f>B469+D469</f>
        <v>10000</v>
      </c>
      <c r="F469" s="364"/>
    </row>
    <row r="470" ht="16.5" customHeight="1" spans="1:6">
      <c r="A470" s="365" t="s">
        <v>557</v>
      </c>
      <c r="B470" s="366">
        <f>8200+1800</f>
        <v>10000</v>
      </c>
      <c r="C470" s="365"/>
      <c r="D470" s="365"/>
      <c r="E470" s="362">
        <f>B470+D470</f>
        <v>10000</v>
      </c>
      <c r="F470" s="364"/>
    </row>
    <row r="471" ht="16.5" customHeight="1" spans="1:6">
      <c r="A471" s="365" t="s">
        <v>558</v>
      </c>
      <c r="B471" s="366">
        <v>10000</v>
      </c>
      <c r="C471" s="365"/>
      <c r="D471" s="365"/>
      <c r="E471" s="362">
        <f>B471+D471</f>
        <v>10000</v>
      </c>
      <c r="F471" s="364"/>
    </row>
    <row r="472" ht="16.5" customHeight="1" spans="1:6">
      <c r="A472" s="365" t="s">
        <v>559</v>
      </c>
      <c r="B472" s="366">
        <f>B473+B475</f>
        <v>6829</v>
      </c>
      <c r="C472" s="365">
        <v>229</v>
      </c>
      <c r="D472" s="365"/>
      <c r="E472" s="362">
        <f>B472+D472</f>
        <v>6829</v>
      </c>
      <c r="F472" s="364"/>
    </row>
    <row r="473" ht="16.5" customHeight="1" spans="1:6">
      <c r="A473" s="365" t="s">
        <v>560</v>
      </c>
      <c r="B473" s="366">
        <f t="shared" ref="B473" si="42">B474</f>
        <v>5600</v>
      </c>
      <c r="C473" s="365"/>
      <c r="D473" s="365"/>
      <c r="E473" s="362">
        <f>B473+D473</f>
        <v>5600</v>
      </c>
      <c r="F473" s="364"/>
    </row>
    <row r="474" ht="16.5" customHeight="1" spans="1:6">
      <c r="A474" s="365" t="s">
        <v>561</v>
      </c>
      <c r="B474" s="366">
        <v>5600</v>
      </c>
      <c r="C474" s="365"/>
      <c r="D474" s="365"/>
      <c r="E474" s="362">
        <f>B474+D474</f>
        <v>5600</v>
      </c>
      <c r="F474" s="364"/>
    </row>
    <row r="475" ht="16.5" customHeight="1" spans="1:6">
      <c r="A475" s="365" t="s">
        <v>562</v>
      </c>
      <c r="B475" s="366">
        <f>B476</f>
        <v>1229</v>
      </c>
      <c r="C475" s="365"/>
      <c r="D475" s="365"/>
      <c r="E475" s="362">
        <f>B475+D475</f>
        <v>1229</v>
      </c>
      <c r="F475" s="364"/>
    </row>
    <row r="476" ht="16.5" customHeight="1" spans="1:6">
      <c r="A476" s="365" t="s">
        <v>563</v>
      </c>
      <c r="B476" s="366">
        <v>1229</v>
      </c>
      <c r="C476" s="365"/>
      <c r="D476" s="365">
        <v>229</v>
      </c>
      <c r="E476" s="362">
        <f>B476+D476</f>
        <v>1458</v>
      </c>
      <c r="F476" s="364"/>
    </row>
    <row r="477" ht="16.5" customHeight="1" spans="1:6">
      <c r="A477" s="365" t="s">
        <v>564</v>
      </c>
      <c r="B477" s="366">
        <f>B478</f>
        <v>22000</v>
      </c>
      <c r="C477" s="365"/>
      <c r="D477" s="365"/>
      <c r="E477" s="362">
        <f>B477+D477</f>
        <v>22000</v>
      </c>
      <c r="F477" s="364"/>
    </row>
    <row r="478" ht="16.5" customHeight="1" spans="1:6">
      <c r="A478" s="365" t="s">
        <v>565</v>
      </c>
      <c r="B478" s="366">
        <v>22000</v>
      </c>
      <c r="C478" s="365"/>
      <c r="D478" s="365"/>
      <c r="E478" s="362">
        <f>B478+D478</f>
        <v>22000</v>
      </c>
      <c r="F478" s="364"/>
    </row>
    <row r="479" ht="16.5" customHeight="1" spans="1:6">
      <c r="A479" s="368" t="s">
        <v>151</v>
      </c>
      <c r="B479" s="369">
        <f>B4+B109+B115+B149+B171+B182+B215+B276+B319+B336+B351+B386+B401+B411+B415+B420+B433+B440+B447+B469+B472+B477</f>
        <v>393231</v>
      </c>
      <c r="C479" s="370">
        <f>C4+C109+C115+C149+C171+C182+C215+C276+C319+C336+C351+C386+C401+C411+C415+C420+C433+C440+C447+C469+C472+C477</f>
        <v>229</v>
      </c>
      <c r="D479" s="370">
        <f>D4+D109+D115+D149+D171+D182+D215+D276+D319+D336+D351+D386+D401+D411+D415+D420+D433+D440+D447+D469+D472+D477</f>
        <v>0</v>
      </c>
      <c r="E479" s="370">
        <f>E4+E109+E115+E149+E171+E182+E215+E276+E319+E336+E351+E386+E401+E411+E415+E420+E433+E440+E447+E469+E472+E477</f>
        <v>393231</v>
      </c>
      <c r="F479" s="371"/>
    </row>
    <row r="480" ht="16.5" customHeight="1" spans="1:6">
      <c r="A480" s="372" t="s">
        <v>566</v>
      </c>
      <c r="B480" s="373">
        <f>B481+B483</f>
        <v>537622</v>
      </c>
      <c r="C480" s="374"/>
      <c r="D480" s="374"/>
      <c r="E480" s="374"/>
      <c r="F480" s="364"/>
    </row>
    <row r="481" ht="16.5" customHeight="1" spans="1:6">
      <c r="A481" s="372" t="s">
        <v>567</v>
      </c>
      <c r="B481" s="373">
        <f>B482</f>
        <v>-23</v>
      </c>
      <c r="C481" s="374"/>
      <c r="D481" s="374"/>
      <c r="E481" s="374"/>
      <c r="F481" s="364"/>
    </row>
    <row r="482" ht="16.5" customHeight="1" spans="1:6">
      <c r="A482" s="375" t="s">
        <v>568</v>
      </c>
      <c r="B482" s="186">
        <v>-23</v>
      </c>
      <c r="C482" s="376"/>
      <c r="D482" s="376"/>
      <c r="E482" s="376"/>
      <c r="F482" s="364"/>
    </row>
    <row r="483" ht="16.5" customHeight="1" spans="1:6">
      <c r="A483" s="372" t="s">
        <v>569</v>
      </c>
      <c r="B483" s="373">
        <f>B484+B485+B486</f>
        <v>537645</v>
      </c>
      <c r="C483" s="377"/>
      <c r="D483" s="377"/>
      <c r="E483" s="377"/>
      <c r="F483" s="364"/>
    </row>
    <row r="484" ht="16.5" customHeight="1" spans="1:6">
      <c r="A484" s="378" t="s">
        <v>166</v>
      </c>
      <c r="B484" s="373">
        <f>市本级一般公共预算税收返还和转移支付表!D5</f>
        <v>6596</v>
      </c>
      <c r="C484" s="377"/>
      <c r="D484" s="377"/>
      <c r="E484" s="377"/>
      <c r="F484" s="364"/>
    </row>
    <row r="485" ht="16.5" customHeight="1" spans="1:6">
      <c r="A485" s="378" t="s">
        <v>167</v>
      </c>
      <c r="B485" s="373">
        <f>市本级一般公共预算税收返还和转移支付表!D6</f>
        <v>257081</v>
      </c>
      <c r="C485" s="377"/>
      <c r="D485" s="377"/>
      <c r="E485" s="377"/>
      <c r="F485" s="364"/>
    </row>
    <row r="486" ht="16.5" customHeight="1" spans="1:6">
      <c r="A486" s="378" t="s">
        <v>168</v>
      </c>
      <c r="B486" s="373">
        <f>市本级一般公共预算税收返还和转移支付表!D7</f>
        <v>273968</v>
      </c>
      <c r="C486" s="377"/>
      <c r="D486" s="377"/>
      <c r="E486" s="377"/>
      <c r="F486" s="364"/>
    </row>
    <row r="487" ht="16.5" customHeight="1" spans="1:6">
      <c r="A487" s="368" t="s">
        <v>155</v>
      </c>
      <c r="B487" s="379">
        <f>B479+B480</f>
        <v>930853</v>
      </c>
      <c r="C487" s="380"/>
      <c r="D487" s="380"/>
      <c r="E487" s="380"/>
      <c r="F487" s="364"/>
    </row>
    <row r="488" ht="16.5" customHeight="1" spans="1:6">
      <c r="A488" s="381"/>
      <c r="B488" s="381"/>
      <c r="C488" s="381"/>
      <c r="D488" s="381"/>
      <c r="E488" s="381"/>
      <c r="F488" s="381"/>
    </row>
  </sheetData>
  <mergeCells count="2">
    <mergeCell ref="A1:F1"/>
    <mergeCell ref="A488:F488"/>
  </mergeCells>
  <dataValidations count="1">
    <dataValidation type="custom" allowBlank="1" showErrorMessage="1" errorTitle="拒绝重复输入" error="当前输入的内容，与本区域的其他单元格内容重复。" sqref="A2:F2" errorStyle="warning">
      <formula1>COUNTIF($A$2:$F$2,A2)&lt;2</formula1>
    </dataValidation>
  </dataValidations>
  <printOptions horizontalCentered="1"/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9"/>
  <sheetViews>
    <sheetView showZeros="0" tabSelected="1" workbookViewId="0">
      <pane ySplit="4" topLeftCell="A5" activePane="bottomLeft" state="frozen"/>
      <selection/>
      <selection pane="bottomLeft" activeCell="B75" sqref="B75:B79"/>
    </sheetView>
  </sheetViews>
  <sheetFormatPr defaultColWidth="9" defaultRowHeight="12.75" outlineLevelCol="4"/>
  <cols>
    <col min="1" max="1" width="46.375" style="345" customWidth="1"/>
    <col min="2" max="2" width="19.75" style="345" customWidth="1"/>
    <col min="3" max="3" width="12.625" style="345" customWidth="1"/>
    <col min="4" max="4" width="9" style="345" hidden="1" customWidth="1"/>
    <col min="5" max="16384" width="9" style="345"/>
  </cols>
  <sheetData>
    <row r="1" s="342" customFormat="1" ht="25.5" customHeight="1" spans="1:5">
      <c r="A1" s="346" t="s">
        <v>570</v>
      </c>
      <c r="B1" s="346"/>
      <c r="C1" s="346"/>
      <c r="D1" s="327"/>
      <c r="E1" s="327"/>
    </row>
    <row r="2" s="343" customFormat="1" ht="22.5" customHeight="1" spans="1:5">
      <c r="A2" s="347" t="s">
        <v>571</v>
      </c>
      <c r="B2" s="347"/>
      <c r="C2" s="348" t="s">
        <v>117</v>
      </c>
      <c r="D2" s="332"/>
      <c r="E2" s="332"/>
    </row>
    <row r="3" s="344" customFormat="1" ht="20.25" customHeight="1" spans="1:5">
      <c r="A3" s="333" t="s">
        <v>572</v>
      </c>
      <c r="B3" s="334" t="s">
        <v>119</v>
      </c>
      <c r="C3" s="335" t="s">
        <v>112</v>
      </c>
      <c r="D3" s="349"/>
      <c r="E3" s="349"/>
    </row>
    <row r="4" ht="21.75" customHeight="1" spans="1:5">
      <c r="A4" s="333" t="s">
        <v>165</v>
      </c>
      <c r="B4" s="336">
        <f>SUM(B5,B10,B21,B29,B36,B40,B43,B47,B50,B56,B59,B64,B67,B72,B75)</f>
        <v>393231</v>
      </c>
      <c r="C4" s="337"/>
      <c r="D4" s="329">
        <v>12974</v>
      </c>
      <c r="E4" s="329">
        <f>B4-393231</f>
        <v>0</v>
      </c>
    </row>
    <row r="5" ht="16.5" customHeight="1" spans="1:5">
      <c r="A5" s="338" t="s">
        <v>573</v>
      </c>
      <c r="B5" s="339">
        <f>SUM(B6:B9)</f>
        <v>65187</v>
      </c>
      <c r="C5" s="337"/>
      <c r="D5" s="329"/>
      <c r="E5" s="329"/>
    </row>
    <row r="6" ht="16.5" customHeight="1" spans="1:5">
      <c r="A6" s="340" t="s">
        <v>574</v>
      </c>
      <c r="B6" s="341">
        <v>39986</v>
      </c>
      <c r="C6" s="337"/>
      <c r="D6" s="329"/>
      <c r="E6" s="329"/>
    </row>
    <row r="7" ht="16.5" customHeight="1" spans="1:5">
      <c r="A7" s="340" t="s">
        <v>575</v>
      </c>
      <c r="B7" s="341">
        <v>6766</v>
      </c>
      <c r="C7" s="337"/>
      <c r="D7" s="329"/>
      <c r="E7" s="329"/>
    </row>
    <row r="8" ht="16.5" customHeight="1" spans="1:5">
      <c r="A8" s="340" t="s">
        <v>531</v>
      </c>
      <c r="B8" s="341">
        <v>2700</v>
      </c>
      <c r="C8" s="337"/>
      <c r="D8" s="329"/>
      <c r="E8" s="329"/>
    </row>
    <row r="9" ht="16.5" customHeight="1" spans="1:5">
      <c r="A9" s="340" t="s">
        <v>576</v>
      </c>
      <c r="B9" s="341">
        <v>15735</v>
      </c>
      <c r="C9" s="337"/>
      <c r="D9" s="329"/>
      <c r="E9" s="329"/>
    </row>
    <row r="10" ht="16.5" customHeight="1" spans="1:5">
      <c r="A10" s="338" t="s">
        <v>577</v>
      </c>
      <c r="B10" s="339">
        <f>SUM(B11:B20)</f>
        <v>103460</v>
      </c>
      <c r="C10" s="337"/>
      <c r="D10" s="329"/>
      <c r="E10" s="329"/>
    </row>
    <row r="11" ht="16.5" customHeight="1" spans="1:5">
      <c r="A11" s="340" t="s">
        <v>578</v>
      </c>
      <c r="B11" s="341">
        <v>17858</v>
      </c>
      <c r="C11" s="337"/>
      <c r="D11" s="329"/>
      <c r="E11" s="329"/>
    </row>
    <row r="12" ht="16.5" customHeight="1" spans="1:5">
      <c r="A12" s="340" t="s">
        <v>579</v>
      </c>
      <c r="B12" s="341">
        <v>513</v>
      </c>
      <c r="C12" s="337"/>
      <c r="D12" s="329"/>
      <c r="E12" s="329"/>
    </row>
    <row r="13" ht="16.5" customHeight="1" spans="1:5">
      <c r="A13" s="340" t="s">
        <v>580</v>
      </c>
      <c r="B13" s="341">
        <v>1463</v>
      </c>
      <c r="C13" s="337"/>
      <c r="D13" s="329"/>
      <c r="E13" s="329"/>
    </row>
    <row r="14" ht="16.5" customHeight="1" spans="1:5">
      <c r="A14" s="340" t="s">
        <v>581</v>
      </c>
      <c r="B14" s="341">
        <v>235</v>
      </c>
      <c r="C14" s="337"/>
      <c r="D14" s="329"/>
      <c r="E14" s="329"/>
    </row>
    <row r="15" ht="16.5" customHeight="1" spans="1:5">
      <c r="A15" s="340" t="s">
        <v>582</v>
      </c>
      <c r="B15" s="341">
        <v>19311</v>
      </c>
      <c r="C15" s="337"/>
      <c r="D15" s="329"/>
      <c r="E15" s="329"/>
    </row>
    <row r="16" ht="16.5" customHeight="1" spans="1:5">
      <c r="A16" s="340" t="s">
        <v>583</v>
      </c>
      <c r="B16" s="341">
        <v>168</v>
      </c>
      <c r="C16" s="337"/>
      <c r="D16" s="329"/>
      <c r="E16" s="329"/>
    </row>
    <row r="17" ht="16.5" customHeight="1" spans="1:5">
      <c r="A17" s="340" t="s">
        <v>584</v>
      </c>
      <c r="B17" s="341">
        <v>105</v>
      </c>
      <c r="C17" s="337"/>
      <c r="D17" s="329"/>
      <c r="E17" s="329"/>
    </row>
    <row r="18" ht="16.5" customHeight="1" spans="1:5">
      <c r="A18" s="340" t="s">
        <v>585</v>
      </c>
      <c r="B18" s="341">
        <v>482</v>
      </c>
      <c r="C18" s="337"/>
      <c r="D18" s="329"/>
      <c r="E18" s="329"/>
    </row>
    <row r="19" ht="16.5" customHeight="1" spans="1:5">
      <c r="A19" s="340" t="s">
        <v>586</v>
      </c>
      <c r="B19" s="341">
        <v>1994</v>
      </c>
      <c r="C19" s="337"/>
      <c r="D19" s="329"/>
      <c r="E19" s="329"/>
    </row>
    <row r="20" ht="16.5" customHeight="1" spans="1:5">
      <c r="A20" s="340" t="s">
        <v>587</v>
      </c>
      <c r="B20" s="341">
        <f>63131-1800</f>
        <v>61331</v>
      </c>
      <c r="C20" s="337"/>
      <c r="D20" s="329"/>
      <c r="E20" s="329"/>
    </row>
    <row r="21" ht="16.5" customHeight="1" spans="1:5">
      <c r="A21" s="338" t="s">
        <v>588</v>
      </c>
      <c r="B21" s="339">
        <f>SUM(B22:B28)</f>
        <v>13067</v>
      </c>
      <c r="C21" s="337"/>
      <c r="D21" s="329"/>
      <c r="E21" s="329"/>
    </row>
    <row r="22" ht="16.5" customHeight="1" spans="1:5">
      <c r="A22" s="340" t="s">
        <v>589</v>
      </c>
      <c r="B22" s="341">
        <v>330</v>
      </c>
      <c r="C22" s="337"/>
      <c r="D22" s="329"/>
      <c r="E22" s="329"/>
    </row>
    <row r="23" ht="16.5" customHeight="1" spans="1:5">
      <c r="A23" s="340" t="s">
        <v>590</v>
      </c>
      <c r="B23" s="341">
        <v>6383</v>
      </c>
      <c r="C23" s="337"/>
      <c r="D23" s="329"/>
      <c r="E23" s="329"/>
    </row>
    <row r="24" ht="16.5" customHeight="1" spans="1:5">
      <c r="A24" s="340" t="s">
        <v>591</v>
      </c>
      <c r="B24" s="341">
        <v>0</v>
      </c>
      <c r="C24" s="337"/>
      <c r="D24" s="329"/>
      <c r="E24" s="329"/>
    </row>
    <row r="25" ht="16.5" customHeight="1" spans="1:5">
      <c r="A25" s="340" t="s">
        <v>592</v>
      </c>
      <c r="B25" s="341">
        <v>59</v>
      </c>
      <c r="C25" s="337"/>
      <c r="D25" s="329"/>
      <c r="E25" s="329"/>
    </row>
    <row r="26" ht="16.5" customHeight="1" spans="1:5">
      <c r="A26" s="340" t="s">
        <v>593</v>
      </c>
      <c r="B26" s="341">
        <v>4493</v>
      </c>
      <c r="C26" s="337"/>
      <c r="D26" s="329"/>
      <c r="E26" s="329"/>
    </row>
    <row r="27" ht="16.5" customHeight="1" spans="1:5">
      <c r="A27" s="340" t="s">
        <v>594</v>
      </c>
      <c r="B27" s="341">
        <v>90</v>
      </c>
      <c r="C27" s="337"/>
      <c r="D27" s="329"/>
      <c r="E27" s="329"/>
    </row>
    <row r="28" ht="16.5" customHeight="1" spans="1:5">
      <c r="A28" s="340" t="s">
        <v>595</v>
      </c>
      <c r="B28" s="341">
        <v>1712</v>
      </c>
      <c r="C28" s="337"/>
      <c r="D28" s="329"/>
      <c r="E28" s="329"/>
    </row>
    <row r="29" ht="16.5" customHeight="1" spans="1:5">
      <c r="A29" s="338" t="s">
        <v>596</v>
      </c>
      <c r="B29" s="339">
        <f>SUM(B30:B35)</f>
        <v>3560</v>
      </c>
      <c r="C29" s="337"/>
      <c r="D29" s="329"/>
      <c r="E29" s="329"/>
    </row>
    <row r="30" ht="16.5" customHeight="1" spans="1:5">
      <c r="A30" s="340" t="s">
        <v>589</v>
      </c>
      <c r="B30" s="341">
        <v>3055</v>
      </c>
      <c r="C30" s="337"/>
      <c r="D30" s="329"/>
      <c r="E30" s="329"/>
    </row>
    <row r="31" ht="16.5" customHeight="1" spans="1:5">
      <c r="A31" s="340" t="s">
        <v>590</v>
      </c>
      <c r="B31" s="341">
        <v>50</v>
      </c>
      <c r="C31" s="337"/>
      <c r="D31" s="329"/>
      <c r="E31" s="329"/>
    </row>
    <row r="32" ht="16.5" customHeight="1" spans="1:5">
      <c r="A32" s="340" t="s">
        <v>591</v>
      </c>
      <c r="B32" s="341">
        <v>0</v>
      </c>
      <c r="C32" s="337"/>
      <c r="D32" s="329"/>
      <c r="E32" s="329"/>
    </row>
    <row r="33" ht="16.5" customHeight="1" spans="1:5">
      <c r="A33" s="340" t="s">
        <v>593</v>
      </c>
      <c r="B33" s="341">
        <v>355</v>
      </c>
      <c r="C33" s="337"/>
      <c r="D33" s="329"/>
      <c r="E33" s="329"/>
    </row>
    <row r="34" ht="16.5" customHeight="1" spans="1:5">
      <c r="A34" s="340" t="s">
        <v>594</v>
      </c>
      <c r="B34" s="341">
        <v>0</v>
      </c>
      <c r="C34" s="337"/>
      <c r="D34" s="329"/>
      <c r="E34" s="329"/>
    </row>
    <row r="35" ht="16.5" customHeight="1" spans="1:5">
      <c r="A35" s="340" t="s">
        <v>595</v>
      </c>
      <c r="B35" s="341">
        <v>100</v>
      </c>
      <c r="C35" s="337"/>
      <c r="D35" s="329"/>
      <c r="E35" s="329"/>
    </row>
    <row r="36" ht="16.5" customHeight="1" spans="1:5">
      <c r="A36" s="338" t="s">
        <v>597</v>
      </c>
      <c r="B36" s="339">
        <f>SUM(B37:B39)</f>
        <v>45295</v>
      </c>
      <c r="C36" s="337"/>
      <c r="D36" s="329"/>
      <c r="E36" s="329"/>
    </row>
    <row r="37" ht="16.5" customHeight="1" spans="1:5">
      <c r="A37" s="340" t="s">
        <v>598</v>
      </c>
      <c r="B37" s="341">
        <v>30950</v>
      </c>
      <c r="C37" s="337"/>
      <c r="D37" s="329"/>
      <c r="E37" s="329"/>
    </row>
    <row r="38" ht="16.5" customHeight="1" spans="1:5">
      <c r="A38" s="340" t="s">
        <v>599</v>
      </c>
      <c r="B38" s="341">
        <v>14345</v>
      </c>
      <c r="C38" s="337"/>
      <c r="D38" s="329"/>
      <c r="E38" s="329"/>
    </row>
    <row r="39" ht="16.5" customHeight="1" spans="1:5">
      <c r="A39" s="340" t="s">
        <v>600</v>
      </c>
      <c r="B39" s="341">
        <v>0</v>
      </c>
      <c r="C39" s="337"/>
      <c r="D39" s="329"/>
      <c r="E39" s="329"/>
    </row>
    <row r="40" ht="16.5" customHeight="1" spans="1:5">
      <c r="A40" s="338" t="s">
        <v>601</v>
      </c>
      <c r="B40" s="339">
        <f>SUM(B41:B42)</f>
        <v>6153</v>
      </c>
      <c r="C40" s="337"/>
      <c r="D40" s="329"/>
      <c r="E40" s="329"/>
    </row>
    <row r="41" ht="16.5" customHeight="1" spans="1:5">
      <c r="A41" s="340" t="s">
        <v>602</v>
      </c>
      <c r="B41" s="341">
        <v>3349</v>
      </c>
      <c r="C41" s="337"/>
      <c r="D41" s="329"/>
      <c r="E41" s="329"/>
    </row>
    <row r="42" ht="16.5" customHeight="1" spans="1:5">
      <c r="A42" s="340" t="s">
        <v>603</v>
      </c>
      <c r="B42" s="341">
        <v>2804</v>
      </c>
      <c r="C42" s="337"/>
      <c r="D42" s="329"/>
      <c r="E42" s="329"/>
    </row>
    <row r="43" ht="16.5" customHeight="1" spans="1:5">
      <c r="A43" s="338" t="s">
        <v>604</v>
      </c>
      <c r="B43" s="339">
        <f>SUM(B44:B46)</f>
        <v>1241</v>
      </c>
      <c r="C43" s="337"/>
      <c r="D43" s="329"/>
      <c r="E43" s="329"/>
    </row>
    <row r="44" ht="16.5" customHeight="1" spans="1:5">
      <c r="A44" s="340" t="s">
        <v>605</v>
      </c>
      <c r="B44" s="341">
        <v>86</v>
      </c>
      <c r="C44" s="337"/>
      <c r="D44" s="329"/>
      <c r="E44" s="329"/>
    </row>
    <row r="45" ht="16.5" customHeight="1" spans="1:5">
      <c r="A45" s="340" t="s">
        <v>606</v>
      </c>
      <c r="B45" s="341">
        <v>0</v>
      </c>
      <c r="C45" s="337"/>
      <c r="D45" s="329"/>
      <c r="E45" s="329"/>
    </row>
    <row r="46" ht="16.5" customHeight="1" spans="1:5">
      <c r="A46" s="340" t="s">
        <v>607</v>
      </c>
      <c r="B46" s="341">
        <v>1155</v>
      </c>
      <c r="C46" s="337"/>
      <c r="D46" s="329"/>
      <c r="E46" s="329"/>
    </row>
    <row r="47" ht="16.5" customHeight="1" spans="1:5">
      <c r="A47" s="338" t="s">
        <v>608</v>
      </c>
      <c r="B47" s="339">
        <f>SUM(B48:B49)</f>
        <v>3000</v>
      </c>
      <c r="C47" s="337"/>
      <c r="D47" s="329"/>
      <c r="E47" s="329"/>
    </row>
    <row r="48" ht="16.5" customHeight="1" spans="1:5">
      <c r="A48" s="340" t="s">
        <v>609</v>
      </c>
      <c r="B48" s="341">
        <v>0</v>
      </c>
      <c r="C48" s="337"/>
      <c r="D48" s="329"/>
      <c r="E48" s="329"/>
    </row>
    <row r="49" ht="16.5" customHeight="1" spans="1:5">
      <c r="A49" s="340" t="s">
        <v>610</v>
      </c>
      <c r="B49" s="341">
        <v>3000</v>
      </c>
      <c r="C49" s="337"/>
      <c r="D49" s="329"/>
      <c r="E49" s="329"/>
    </row>
    <row r="50" ht="16.5" customHeight="1" spans="1:5">
      <c r="A50" s="338" t="s">
        <v>611</v>
      </c>
      <c r="B50" s="339">
        <f>SUM(B51:B55)</f>
        <v>12525</v>
      </c>
      <c r="C50" s="337"/>
      <c r="D50" s="329"/>
      <c r="E50" s="329"/>
    </row>
    <row r="51" ht="16.5" customHeight="1" spans="1:5">
      <c r="A51" s="340" t="s">
        <v>612</v>
      </c>
      <c r="B51" s="341">
        <v>1981</v>
      </c>
      <c r="C51" s="337"/>
      <c r="D51" s="329"/>
      <c r="E51" s="329"/>
    </row>
    <row r="52" ht="16.5" customHeight="1" spans="1:5">
      <c r="A52" s="340" t="s">
        <v>613</v>
      </c>
      <c r="B52" s="341">
        <v>386</v>
      </c>
      <c r="C52" s="337"/>
      <c r="D52" s="329"/>
      <c r="E52" s="329"/>
    </row>
    <row r="53" ht="16.5" customHeight="1" spans="1:5">
      <c r="A53" s="340" t="s">
        <v>614</v>
      </c>
      <c r="B53" s="341">
        <v>0</v>
      </c>
      <c r="C53" s="337"/>
      <c r="D53" s="329"/>
      <c r="E53" s="329"/>
    </row>
    <row r="54" ht="16.5" customHeight="1" spans="1:5">
      <c r="A54" s="340" t="s">
        <v>615</v>
      </c>
      <c r="B54" s="341">
        <v>563</v>
      </c>
      <c r="C54" s="337"/>
      <c r="D54" s="329"/>
      <c r="E54" s="329"/>
    </row>
    <row r="55" ht="16.5" customHeight="1" spans="1:5">
      <c r="A55" s="340" t="s">
        <v>616</v>
      </c>
      <c r="B55" s="341">
        <v>9595</v>
      </c>
      <c r="C55" s="337"/>
      <c r="D55" s="329"/>
      <c r="E55" s="329"/>
    </row>
    <row r="56" ht="16.5" customHeight="1" spans="1:5">
      <c r="A56" s="338" t="s">
        <v>617</v>
      </c>
      <c r="B56" s="339">
        <f>SUM(B57:B58)</f>
        <v>6716</v>
      </c>
      <c r="C56" s="337"/>
      <c r="D56" s="329"/>
      <c r="E56" s="329"/>
    </row>
    <row r="57" ht="16.5" customHeight="1" spans="1:5">
      <c r="A57" s="340" t="s">
        <v>618</v>
      </c>
      <c r="B57" s="341">
        <v>6716</v>
      </c>
      <c r="C57" s="337"/>
      <c r="D57" s="329"/>
      <c r="E57" s="329"/>
    </row>
    <row r="58" ht="16.5" customHeight="1" spans="1:5">
      <c r="A58" s="340" t="s">
        <v>619</v>
      </c>
      <c r="B58" s="341">
        <v>0</v>
      </c>
      <c r="C58" s="337"/>
      <c r="D58" s="329"/>
      <c r="E58" s="329"/>
    </row>
    <row r="59" ht="16.5" customHeight="1" spans="1:5">
      <c r="A59" s="338" t="s">
        <v>620</v>
      </c>
      <c r="B59" s="339">
        <f>SUM(B60:B63)</f>
        <v>22165</v>
      </c>
      <c r="C59" s="337"/>
      <c r="D59" s="329"/>
      <c r="E59" s="329"/>
    </row>
    <row r="60" ht="16.5" customHeight="1" spans="1:5">
      <c r="A60" s="340" t="s">
        <v>621</v>
      </c>
      <c r="B60" s="341">
        <v>22165</v>
      </c>
      <c r="C60" s="337"/>
      <c r="D60" s="329"/>
      <c r="E60" s="329"/>
    </row>
    <row r="61" ht="16.5" customHeight="1" spans="1:5">
      <c r="A61" s="340" t="s">
        <v>622</v>
      </c>
      <c r="B61" s="341">
        <v>0</v>
      </c>
      <c r="C61" s="337"/>
      <c r="D61" s="329"/>
      <c r="E61" s="329"/>
    </row>
    <row r="62" ht="16.5" customHeight="1" spans="1:5">
      <c r="A62" s="340" t="s">
        <v>623</v>
      </c>
      <c r="B62" s="341">
        <v>0</v>
      </c>
      <c r="C62" s="337"/>
      <c r="D62" s="329"/>
      <c r="E62" s="329"/>
    </row>
    <row r="63" ht="16.5" customHeight="1" spans="1:5">
      <c r="A63" s="340" t="s">
        <v>624</v>
      </c>
      <c r="B63" s="341">
        <v>0</v>
      </c>
      <c r="C63" s="337"/>
      <c r="D63" s="329"/>
      <c r="E63" s="329"/>
    </row>
    <row r="64" ht="16.5" customHeight="1" spans="1:5">
      <c r="A64" s="338" t="s">
        <v>625</v>
      </c>
      <c r="B64" s="339">
        <f>SUM(B65:B66)</f>
        <v>0</v>
      </c>
      <c r="C64" s="337"/>
      <c r="D64" s="329"/>
      <c r="E64" s="329"/>
    </row>
    <row r="65" ht="16.5" customHeight="1" spans="1:5">
      <c r="A65" s="340" t="s">
        <v>626</v>
      </c>
      <c r="B65" s="341">
        <v>0</v>
      </c>
      <c r="C65" s="337"/>
      <c r="D65" s="329"/>
      <c r="E65" s="329"/>
    </row>
    <row r="66" ht="16.5" customHeight="1" spans="1:5">
      <c r="A66" s="340" t="s">
        <v>627</v>
      </c>
      <c r="B66" s="341">
        <v>0</v>
      </c>
      <c r="C66" s="337"/>
      <c r="D66" s="329"/>
      <c r="E66" s="329"/>
    </row>
    <row r="67" ht="16.5" customHeight="1" spans="1:5">
      <c r="A67" s="338" t="s">
        <v>566</v>
      </c>
      <c r="B67" s="339">
        <f>SUM(B68:B71)</f>
        <v>95507</v>
      </c>
      <c r="C67" s="337"/>
      <c r="D67" s="329"/>
      <c r="E67" s="329"/>
    </row>
    <row r="68" ht="16.5" customHeight="1" spans="1:5">
      <c r="A68" s="340" t="s">
        <v>628</v>
      </c>
      <c r="B68" s="341">
        <v>95507</v>
      </c>
      <c r="C68" s="337"/>
      <c r="D68" s="329"/>
      <c r="E68" s="329"/>
    </row>
    <row r="69" ht="16.5" customHeight="1" spans="1:5">
      <c r="A69" s="340" t="s">
        <v>629</v>
      </c>
      <c r="B69" s="341">
        <v>0</v>
      </c>
      <c r="C69" s="337"/>
      <c r="D69" s="329"/>
      <c r="E69" s="329"/>
    </row>
    <row r="70" ht="16.5" customHeight="1" spans="1:5">
      <c r="A70" s="340" t="s">
        <v>630</v>
      </c>
      <c r="B70" s="341">
        <v>0</v>
      </c>
      <c r="C70" s="337"/>
      <c r="D70" s="329"/>
      <c r="E70" s="329"/>
    </row>
    <row r="71" ht="16.5" customHeight="1" spans="1:5">
      <c r="A71" s="340" t="s">
        <v>631</v>
      </c>
      <c r="B71" s="341">
        <v>0</v>
      </c>
      <c r="C71" s="337"/>
      <c r="D71" s="329"/>
      <c r="E71" s="329"/>
    </row>
    <row r="72" ht="16.5" customHeight="1" spans="1:5">
      <c r="A72" s="338" t="s">
        <v>632</v>
      </c>
      <c r="B72" s="339">
        <f>SUM(B73:B74)</f>
        <v>10000</v>
      </c>
      <c r="C72" s="337"/>
      <c r="D72" s="329"/>
      <c r="E72" s="329"/>
    </row>
    <row r="73" ht="16.5" customHeight="1" spans="1:5">
      <c r="A73" s="340" t="s">
        <v>558</v>
      </c>
      <c r="B73" s="341">
        <f>8200+1800</f>
        <v>10000</v>
      </c>
      <c r="C73" s="337"/>
      <c r="D73" s="329"/>
      <c r="E73" s="329"/>
    </row>
    <row r="74" ht="16.5" customHeight="1" spans="1:5">
      <c r="A74" s="340" t="s">
        <v>633</v>
      </c>
      <c r="B74" s="341">
        <v>0</v>
      </c>
      <c r="C74" s="337"/>
      <c r="D74" s="329"/>
      <c r="E74" s="329"/>
    </row>
    <row r="75" ht="16.5" customHeight="1" spans="1:5">
      <c r="A75" s="338" t="s">
        <v>559</v>
      </c>
      <c r="B75" s="339">
        <f>SUM(B76:B79)</f>
        <v>5355</v>
      </c>
      <c r="C75" s="337"/>
      <c r="D75" s="329"/>
      <c r="E75" s="329"/>
    </row>
    <row r="76" ht="16.5" customHeight="1" spans="1:5">
      <c r="A76" s="340" t="s">
        <v>634</v>
      </c>
      <c r="B76" s="341">
        <v>0</v>
      </c>
      <c r="C76" s="337"/>
      <c r="D76" s="329"/>
      <c r="E76" s="329"/>
    </row>
    <row r="77" ht="16.5" customHeight="1" spans="1:5">
      <c r="A77" s="340" t="s">
        <v>635</v>
      </c>
      <c r="B77" s="341">
        <v>0</v>
      </c>
      <c r="C77" s="337"/>
      <c r="D77" s="329"/>
      <c r="E77" s="329"/>
    </row>
    <row r="78" ht="16.5" customHeight="1" spans="1:5">
      <c r="A78" s="340" t="s">
        <v>636</v>
      </c>
      <c r="B78" s="341">
        <v>0</v>
      </c>
      <c r="C78" s="337"/>
      <c r="D78" s="329"/>
      <c r="E78" s="329"/>
    </row>
    <row r="79" ht="16.5" customHeight="1" spans="1:5">
      <c r="A79" s="340" t="s">
        <v>563</v>
      </c>
      <c r="B79" s="341">
        <v>5355</v>
      </c>
      <c r="C79" s="337"/>
      <c r="D79" s="329"/>
      <c r="E79" s="329"/>
    </row>
  </sheetData>
  <mergeCells count="1">
    <mergeCell ref="A1:C1"/>
  </mergeCells>
  <printOptions horizontalCentered="1"/>
  <pageMargins left="0.786805555555556" right="0.786805555555556" top="0.786805555555556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B30"/>
  <sheetViews>
    <sheetView showZeros="0" workbookViewId="0">
      <selection activeCell="B20" sqref="B20"/>
    </sheetView>
  </sheetViews>
  <sheetFormatPr defaultColWidth="9" defaultRowHeight="14.25"/>
  <cols>
    <col min="1" max="1" width="36.75" style="329" customWidth="1"/>
    <col min="2" max="2" width="17.5" style="329" customWidth="1"/>
    <col min="3" max="3" width="17.125" style="329" customWidth="1"/>
    <col min="4" max="210" width="9" style="329"/>
    <col min="211" max="16384" width="9" style="310"/>
  </cols>
  <sheetData>
    <row r="1" s="327" customFormat="1" ht="54.75" customHeight="1" spans="1:3">
      <c r="A1" s="330" t="s">
        <v>637</v>
      </c>
      <c r="B1" s="330"/>
      <c r="C1" s="330"/>
    </row>
    <row r="2" s="328" customFormat="1" ht="18.75" customHeight="1" spans="1:210">
      <c r="A2" s="331" t="s">
        <v>638</v>
      </c>
      <c r="B2" s="331"/>
      <c r="C2" s="331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</row>
    <row r="3" ht="23.25" customHeight="1" spans="1:3">
      <c r="A3" s="333" t="s">
        <v>572</v>
      </c>
      <c r="B3" s="334" t="s">
        <v>119</v>
      </c>
      <c r="C3" s="335" t="s">
        <v>112</v>
      </c>
    </row>
    <row r="4" ht="16.5" customHeight="1" spans="1:3">
      <c r="A4" s="333" t="s">
        <v>639</v>
      </c>
      <c r="B4" s="336">
        <f>SUM(B5,B10,B21,B25)</f>
        <v>89738</v>
      </c>
      <c r="C4" s="337"/>
    </row>
    <row r="5" ht="17.45" customHeight="1" spans="1:3">
      <c r="A5" s="338" t="s">
        <v>573</v>
      </c>
      <c r="B5" s="339">
        <v>46229</v>
      </c>
      <c r="C5" s="337"/>
    </row>
    <row r="6" ht="17.45" customHeight="1" spans="1:3">
      <c r="A6" s="340" t="s">
        <v>574</v>
      </c>
      <c r="B6" s="341">
        <v>31439</v>
      </c>
      <c r="C6" s="337"/>
    </row>
    <row r="7" ht="17.45" customHeight="1" spans="1:3">
      <c r="A7" s="340" t="s">
        <v>575</v>
      </c>
      <c r="B7" s="341">
        <v>6766</v>
      </c>
      <c r="C7" s="337"/>
    </row>
    <row r="8" ht="17.45" customHeight="1" spans="1:3">
      <c r="A8" s="340" t="s">
        <v>531</v>
      </c>
      <c r="B8" s="341">
        <v>2700</v>
      </c>
      <c r="C8" s="337"/>
    </row>
    <row r="9" ht="17.45" customHeight="1" spans="1:3">
      <c r="A9" s="340" t="s">
        <v>576</v>
      </c>
      <c r="B9" s="341">
        <v>5323</v>
      </c>
      <c r="C9" s="337"/>
    </row>
    <row r="10" ht="17.45" customHeight="1" spans="1:3">
      <c r="A10" s="338" t="s">
        <v>577</v>
      </c>
      <c r="B10" s="339">
        <v>7877</v>
      </c>
      <c r="C10" s="337"/>
    </row>
    <row r="11" ht="17.45" customHeight="1" spans="1:3">
      <c r="A11" s="340" t="s">
        <v>578</v>
      </c>
      <c r="B11" s="341">
        <v>6100</v>
      </c>
      <c r="C11" s="337"/>
    </row>
    <row r="12" ht="17.45" customHeight="1" spans="1:3">
      <c r="A12" s="340" t="s">
        <v>579</v>
      </c>
      <c r="B12" s="341">
        <v>45</v>
      </c>
      <c r="C12" s="337"/>
    </row>
    <row r="13" ht="17.45" customHeight="1" spans="1:3">
      <c r="A13" s="340" t="s">
        <v>580</v>
      </c>
      <c r="B13" s="341">
        <v>68</v>
      </c>
      <c r="C13" s="337"/>
    </row>
    <row r="14" ht="17.45" customHeight="1" spans="1:3">
      <c r="A14" s="340" t="s">
        <v>581</v>
      </c>
      <c r="B14" s="341">
        <v>31</v>
      </c>
      <c r="C14" s="337"/>
    </row>
    <row r="15" ht="17.45" customHeight="1" spans="1:3">
      <c r="A15" s="340" t="s">
        <v>582</v>
      </c>
      <c r="B15" s="341">
        <v>540</v>
      </c>
      <c r="C15" s="337"/>
    </row>
    <row r="16" ht="17.45" customHeight="1" spans="1:3">
      <c r="A16" s="340" t="s">
        <v>583</v>
      </c>
      <c r="B16" s="341">
        <v>113</v>
      </c>
      <c r="C16" s="337"/>
    </row>
    <row r="17" ht="17.45" customHeight="1" spans="1:3">
      <c r="A17" s="340" t="s">
        <v>584</v>
      </c>
      <c r="B17" s="341">
        <v>10</v>
      </c>
      <c r="C17" s="337"/>
    </row>
    <row r="18" ht="17.45" customHeight="1" spans="1:3">
      <c r="A18" s="340" t="s">
        <v>585</v>
      </c>
      <c r="B18" s="341">
        <v>285</v>
      </c>
      <c r="C18" s="337"/>
    </row>
    <row r="19" ht="17.45" customHeight="1" spans="1:3">
      <c r="A19" s="340" t="s">
        <v>586</v>
      </c>
      <c r="B19" s="341">
        <v>69</v>
      </c>
      <c r="C19" s="337"/>
    </row>
    <row r="20" ht="17.45" customHeight="1" spans="1:3">
      <c r="A20" s="340" t="s">
        <v>587</v>
      </c>
      <c r="B20" s="341">
        <v>615</v>
      </c>
      <c r="C20" s="337"/>
    </row>
    <row r="21" ht="17.45" customHeight="1" spans="1:3">
      <c r="A21" s="338" t="s">
        <v>597</v>
      </c>
      <c r="B21" s="339">
        <v>32655</v>
      </c>
      <c r="C21" s="337"/>
    </row>
    <row r="22" ht="17.45" customHeight="1" spans="1:3">
      <c r="A22" s="340" t="s">
        <v>598</v>
      </c>
      <c r="B22" s="341">
        <v>30528</v>
      </c>
      <c r="C22" s="337"/>
    </row>
    <row r="23" ht="17.45" customHeight="1" spans="1:3">
      <c r="A23" s="340" t="s">
        <v>599</v>
      </c>
      <c r="B23" s="341">
        <v>2127</v>
      </c>
      <c r="C23" s="337"/>
    </row>
    <row r="24" ht="17.45" customHeight="1" spans="1:3">
      <c r="A24" s="340" t="s">
        <v>600</v>
      </c>
      <c r="B24" s="341">
        <v>0</v>
      </c>
      <c r="C24" s="337"/>
    </row>
    <row r="25" ht="17.45" customHeight="1" spans="1:3">
      <c r="A25" s="338" t="s">
        <v>611</v>
      </c>
      <c r="B25" s="339">
        <v>2977</v>
      </c>
      <c r="C25" s="337"/>
    </row>
    <row r="26" ht="17.45" customHeight="1" spans="1:3">
      <c r="A26" s="340" t="s">
        <v>612</v>
      </c>
      <c r="B26" s="341">
        <v>557</v>
      </c>
      <c r="C26" s="337"/>
    </row>
    <row r="27" ht="17.45" customHeight="1" spans="1:3">
      <c r="A27" s="340" t="s">
        <v>613</v>
      </c>
      <c r="B27" s="341">
        <v>0</v>
      </c>
      <c r="C27" s="337"/>
    </row>
    <row r="28" ht="17.45" customHeight="1" spans="1:3">
      <c r="A28" s="340" t="s">
        <v>614</v>
      </c>
      <c r="B28" s="341">
        <v>0</v>
      </c>
      <c r="C28" s="337"/>
    </row>
    <row r="29" ht="17.45" customHeight="1" spans="1:3">
      <c r="A29" s="340" t="s">
        <v>615</v>
      </c>
      <c r="B29" s="341">
        <v>73</v>
      </c>
      <c r="C29" s="337"/>
    </row>
    <row r="30" ht="17.45" customHeight="1" spans="1:3">
      <c r="A30" s="340" t="s">
        <v>616</v>
      </c>
      <c r="B30" s="341">
        <v>2347</v>
      </c>
      <c r="C30" s="337"/>
    </row>
  </sheetData>
  <mergeCells count="2">
    <mergeCell ref="A1:C1"/>
    <mergeCell ref="A2:C2"/>
  </mergeCells>
  <printOptions horizontalCentered="1"/>
  <pageMargins left="0.984027777777778" right="0.984027777777778" top="0.984027777777778" bottom="0.984027777777778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4" sqref="B4:C8"/>
    </sheetView>
  </sheetViews>
  <sheetFormatPr defaultColWidth="9" defaultRowHeight="14.25" outlineLevelRow="7" outlineLevelCol="4"/>
  <cols>
    <col min="1" max="1" width="22.5" style="310" customWidth="1"/>
    <col min="2" max="2" width="16.125" style="310" customWidth="1"/>
    <col min="3" max="3" width="16.75" style="310" customWidth="1"/>
    <col min="4" max="4" width="22.75" style="310" customWidth="1"/>
    <col min="5" max="5" width="19.125" style="310" customWidth="1"/>
    <col min="6" max="16384" width="9" style="310"/>
  </cols>
  <sheetData>
    <row r="1" ht="35.1" customHeight="1" spans="1:1">
      <c r="A1" s="311" t="s">
        <v>640</v>
      </c>
    </row>
    <row r="2" ht="18" customHeight="1" spans="1:5">
      <c r="A2" s="312" t="s">
        <v>641</v>
      </c>
      <c r="B2" s="312"/>
      <c r="C2" s="312"/>
      <c r="E2" s="313" t="s">
        <v>117</v>
      </c>
    </row>
    <row r="3" ht="42" customHeight="1" spans="1:5">
      <c r="A3" s="314" t="s">
        <v>642</v>
      </c>
      <c r="B3" s="315" t="s">
        <v>643</v>
      </c>
      <c r="C3" s="315" t="s">
        <v>119</v>
      </c>
      <c r="D3" s="316" t="s">
        <v>644</v>
      </c>
      <c r="E3" s="316" t="s">
        <v>112</v>
      </c>
    </row>
    <row r="4" ht="42" customHeight="1" spans="1:5">
      <c r="A4" s="317" t="s">
        <v>645</v>
      </c>
      <c r="B4" s="318">
        <v>129</v>
      </c>
      <c r="C4" s="318">
        <v>115</v>
      </c>
      <c r="D4" s="319">
        <f>(C4-B4)/B4</f>
        <v>-0.109</v>
      </c>
      <c r="E4" s="320"/>
    </row>
    <row r="5" ht="42" customHeight="1" spans="1:5">
      <c r="A5" s="321" t="s">
        <v>646</v>
      </c>
      <c r="B5" s="322">
        <v>108</v>
      </c>
      <c r="C5" s="322">
        <v>96</v>
      </c>
      <c r="D5" s="319">
        <f t="shared" ref="D5:D8" si="0">(C5-B5)/B5</f>
        <v>-0.111</v>
      </c>
      <c r="E5" s="323"/>
    </row>
    <row r="6" ht="42" customHeight="1" spans="1:5">
      <c r="A6" s="321" t="s">
        <v>647</v>
      </c>
      <c r="B6" s="322">
        <v>899</v>
      </c>
      <c r="C6" s="322">
        <v>805</v>
      </c>
      <c r="D6" s="319">
        <f>(C6-B6)/B6</f>
        <v>-0.105</v>
      </c>
      <c r="E6" s="323"/>
    </row>
    <row r="7" ht="42" customHeight="1" spans="1:5">
      <c r="A7" s="317" t="s">
        <v>648</v>
      </c>
      <c r="B7" s="322">
        <v>315</v>
      </c>
      <c r="C7" s="322">
        <v>281</v>
      </c>
      <c r="D7" s="319">
        <f>(C7-B7)/B7</f>
        <v>-0.108</v>
      </c>
      <c r="E7" s="320"/>
    </row>
    <row r="8" ht="42" customHeight="1" spans="1:5">
      <c r="A8" s="324" t="s">
        <v>649</v>
      </c>
      <c r="B8" s="325">
        <f>SUM(B4:B7)</f>
        <v>1451</v>
      </c>
      <c r="C8" s="325">
        <f>SUM(C4:C7)</f>
        <v>1297</v>
      </c>
      <c r="D8" s="319">
        <f>(C8-B8)/B8</f>
        <v>-0.106</v>
      </c>
      <c r="E8" s="326"/>
    </row>
  </sheetData>
  <mergeCells count="1">
    <mergeCell ref="A1:E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4"/>
  <sheetViews>
    <sheetView showZeros="0" workbookViewId="0">
      <pane xSplit="1" ySplit="4" topLeftCell="B100" activePane="bottomRight" state="frozen"/>
      <selection/>
      <selection pane="topRight"/>
      <selection pane="bottomLeft"/>
      <selection pane="bottomRight" activeCell="A119" sqref="A119"/>
    </sheetView>
  </sheetViews>
  <sheetFormatPr defaultColWidth="18.25" defaultRowHeight="14.25"/>
  <cols>
    <col min="1" max="1" width="32.5" style="301" customWidth="1"/>
    <col min="2" max="2" width="9" style="301" customWidth="1"/>
    <col min="3" max="8" width="10.125" style="301" customWidth="1"/>
    <col min="9" max="9" width="10.5" style="301" customWidth="1"/>
    <col min="10" max="16384" width="18.25" style="301"/>
  </cols>
  <sheetData>
    <row r="1" s="297" customFormat="1" ht="16.5" spans="1:9">
      <c r="A1" s="302" t="s">
        <v>650</v>
      </c>
      <c r="B1" s="302"/>
      <c r="C1" s="302"/>
      <c r="D1" s="302"/>
      <c r="E1" s="302"/>
      <c r="F1" s="302"/>
      <c r="G1" s="302"/>
      <c r="H1" s="302"/>
      <c r="I1" s="302"/>
    </row>
    <row r="2" s="298" customFormat="1" ht="16.5" customHeight="1" spans="1:9">
      <c r="A2" s="298" t="s">
        <v>651</v>
      </c>
      <c r="B2" s="298">
        <f>369475-B4</f>
        <v>0</v>
      </c>
      <c r="C2" s="299">
        <f>95507-C4</f>
        <v>0</v>
      </c>
      <c r="D2" s="299"/>
      <c r="I2" s="309" t="s">
        <v>117</v>
      </c>
    </row>
    <row r="3" s="299" customFormat="1" ht="20.25" customHeight="1" spans="1:9">
      <c r="A3" s="303" t="s">
        <v>652</v>
      </c>
      <c r="B3" s="303" t="s">
        <v>653</v>
      </c>
      <c r="C3" s="303" t="s">
        <v>654</v>
      </c>
      <c r="D3" s="303" t="s">
        <v>164</v>
      </c>
      <c r="E3" s="303" t="s">
        <v>655</v>
      </c>
      <c r="F3" s="303" t="s">
        <v>656</v>
      </c>
      <c r="G3" s="303" t="s">
        <v>657</v>
      </c>
      <c r="H3" s="303" t="s">
        <v>658</v>
      </c>
      <c r="I3" s="303" t="s">
        <v>659</v>
      </c>
    </row>
    <row r="4" s="300" customFormat="1" ht="18" customHeight="1" spans="1:9">
      <c r="A4" s="303" t="s">
        <v>660</v>
      </c>
      <c r="B4" s="304">
        <f t="shared" ref="B4" si="0">B5+B19+B22+B26+B33+B36+B42+B56+B66+B74+B79+B88+B91+B97+B101+B104+B107+B109+B113</f>
        <v>369475</v>
      </c>
      <c r="C4" s="304">
        <f t="shared" ref="C4" si="1">C5+C19+C22+C26+C33+C36+C42+C56+C66+C74+C79+C88+C91+C97+C101+C104+C107+C109+C113</f>
        <v>95507</v>
      </c>
      <c r="D4" s="304">
        <f t="shared" ref="D4:I4" si="2">D5+D19+D22+D26+D33+D36+D42+D56+D66+D74+D79+D88+D91+D97+D101+D104+D107+D109+D113</f>
        <v>273968</v>
      </c>
      <c r="E4" s="304">
        <f>E5+E19+E22+E26+E33+E36+E42+E56+E66+E74+E79+E88+E91+E97+E101+E104+E107+E109+E113</f>
        <v>103860</v>
      </c>
      <c r="F4" s="304">
        <f>F5+F19+F22+F26+F33+F36+F42+F56+F66+F74+F79+F88+F91+F97+F101+F104+F107+F109+F113</f>
        <v>32577</v>
      </c>
      <c r="G4" s="304">
        <f>G5+G19+G22+G26+G33+G36+G42+G56+G66+G74+G79+G88+G91+G97+G101+G104+G107+G109+G113</f>
        <v>62528</v>
      </c>
      <c r="H4" s="304">
        <f>H5+H19+H22+H26+H33+H36+H42+H56+H66+H74+H79+H88+H91+H97+H101+H104+H107+H109+H113</f>
        <v>54741</v>
      </c>
      <c r="I4" s="304">
        <f>I5+I19+I22+I26+I33+I36+I42+I56+I66+I74+I79+I88+I91+I97+I101+I104+I107+I109+I113</f>
        <v>20262</v>
      </c>
    </row>
    <row r="5" ht="15.95" customHeight="1" spans="1:9">
      <c r="A5" s="305" t="s">
        <v>661</v>
      </c>
      <c r="B5" s="306">
        <f>SUM(C5:D5)</f>
        <v>1651</v>
      </c>
      <c r="C5" s="306">
        <f t="shared" ref="C5" si="3">SUM(C6:C18)</f>
        <v>551</v>
      </c>
      <c r="D5" s="306">
        <f>SUM(E5:I5)</f>
        <v>1100</v>
      </c>
      <c r="E5" s="306">
        <f t="shared" ref="E5:I5" si="4">SUM(E6:E18)</f>
        <v>313</v>
      </c>
      <c r="F5" s="306">
        <f>SUM(F6:F18)</f>
        <v>129</v>
      </c>
      <c r="G5" s="306">
        <f>SUM(G6:G18)</f>
        <v>251</v>
      </c>
      <c r="H5" s="306">
        <f>SUM(H6:H18)</f>
        <v>191</v>
      </c>
      <c r="I5" s="306">
        <f>SUM(I6:I18)</f>
        <v>216</v>
      </c>
    </row>
    <row r="6" ht="15.95" customHeight="1" spans="1:9">
      <c r="A6" s="307" t="s">
        <v>662</v>
      </c>
      <c r="B6" s="306">
        <f t="shared" ref="B6" si="5">SUM(C6:D6)</f>
        <v>40</v>
      </c>
      <c r="C6" s="308"/>
      <c r="D6" s="306">
        <f t="shared" ref="D6" si="6">SUM(E6:I6)</f>
        <v>40</v>
      </c>
      <c r="E6" s="308">
        <v>22</v>
      </c>
      <c r="F6" s="308">
        <v>18</v>
      </c>
      <c r="G6" s="308"/>
      <c r="H6" s="308"/>
      <c r="I6" s="308"/>
    </row>
    <row r="7" ht="15.95" customHeight="1" spans="1:9">
      <c r="A7" s="307" t="s">
        <v>663</v>
      </c>
      <c r="B7" s="306">
        <f t="shared" ref="B7" si="7">SUM(C7:D7)</f>
        <v>22</v>
      </c>
      <c r="C7" s="308"/>
      <c r="D7" s="306">
        <f t="shared" ref="D7" si="8">SUM(E7:I7)</f>
        <v>22</v>
      </c>
      <c r="E7" s="308"/>
      <c r="F7" s="308"/>
      <c r="G7" s="308">
        <v>22</v>
      </c>
      <c r="H7" s="308"/>
      <c r="I7" s="308"/>
    </row>
    <row r="8" ht="15.95" customHeight="1" spans="1:9">
      <c r="A8" s="307" t="s">
        <v>664</v>
      </c>
      <c r="B8" s="306">
        <f t="shared" ref="B8:B38" si="9">SUM(C8:D8)</f>
        <v>15</v>
      </c>
      <c r="C8" s="308"/>
      <c r="D8" s="306">
        <f t="shared" ref="D8:D18" si="10">SUM(E8:I8)</f>
        <v>15</v>
      </c>
      <c r="E8" s="308"/>
      <c r="F8" s="308"/>
      <c r="G8" s="308"/>
      <c r="H8" s="308">
        <v>15</v>
      </c>
      <c r="I8" s="308"/>
    </row>
    <row r="9" ht="15.95" customHeight="1" spans="1:9">
      <c r="A9" s="307" t="s">
        <v>665</v>
      </c>
      <c r="B9" s="306">
        <f>SUM(C9:D9)</f>
        <v>273</v>
      </c>
      <c r="C9" s="308">
        <v>109</v>
      </c>
      <c r="D9" s="306">
        <f>SUM(E9:I9)</f>
        <v>164</v>
      </c>
      <c r="E9" s="308">
        <v>46</v>
      </c>
      <c r="F9" s="308">
        <v>38</v>
      </c>
      <c r="G9" s="308">
        <v>36</v>
      </c>
      <c r="H9" s="308">
        <v>26</v>
      </c>
      <c r="I9" s="308">
        <v>18</v>
      </c>
    </row>
    <row r="10" ht="15.95" customHeight="1" spans="1:9">
      <c r="A10" s="307" t="s">
        <v>666</v>
      </c>
      <c r="B10" s="306">
        <f>SUM(C10:D10)</f>
        <v>82</v>
      </c>
      <c r="C10" s="308">
        <v>23</v>
      </c>
      <c r="D10" s="306">
        <f>SUM(E10:I10)</f>
        <v>59</v>
      </c>
      <c r="E10" s="308">
        <v>18</v>
      </c>
      <c r="F10" s="308">
        <v>12</v>
      </c>
      <c r="G10" s="308">
        <v>16</v>
      </c>
      <c r="H10" s="308">
        <v>13</v>
      </c>
      <c r="I10" s="308"/>
    </row>
    <row r="11" ht="15.95" customHeight="1" spans="1:9">
      <c r="A11" s="307" t="s">
        <v>667</v>
      </c>
      <c r="B11" s="306">
        <f>SUM(C11:D11)</f>
        <v>47</v>
      </c>
      <c r="C11" s="308">
        <v>15</v>
      </c>
      <c r="D11" s="306">
        <f>SUM(E11:I11)</f>
        <v>32</v>
      </c>
      <c r="E11" s="308">
        <v>13</v>
      </c>
      <c r="F11" s="308"/>
      <c r="G11" s="308">
        <v>6</v>
      </c>
      <c r="H11" s="308">
        <v>8</v>
      </c>
      <c r="I11" s="308">
        <v>5</v>
      </c>
    </row>
    <row r="12" ht="15.95" customHeight="1" spans="1:9">
      <c r="A12" s="307" t="s">
        <v>668</v>
      </c>
      <c r="B12" s="306">
        <f>SUM(C12:D12)</f>
        <v>296</v>
      </c>
      <c r="C12" s="308">
        <v>161</v>
      </c>
      <c r="D12" s="306">
        <f>SUM(E12:I12)</f>
        <v>135</v>
      </c>
      <c r="E12" s="308">
        <v>26</v>
      </c>
      <c r="F12" s="308"/>
      <c r="G12" s="308">
        <v>33</v>
      </c>
      <c r="H12" s="308"/>
      <c r="I12" s="308">
        <v>76</v>
      </c>
    </row>
    <row r="13" ht="15.95" customHeight="1" spans="1:9">
      <c r="A13" s="307" t="s">
        <v>669</v>
      </c>
      <c r="B13" s="306">
        <f>SUM(C13:D13)</f>
        <v>65</v>
      </c>
      <c r="C13" s="308"/>
      <c r="D13" s="306">
        <f>SUM(E13:I13)</f>
        <v>65</v>
      </c>
      <c r="E13" s="308">
        <v>22</v>
      </c>
      <c r="F13" s="308">
        <v>10</v>
      </c>
      <c r="G13" s="308">
        <v>8</v>
      </c>
      <c r="H13" s="308">
        <v>13</v>
      </c>
      <c r="I13" s="308">
        <v>12</v>
      </c>
    </row>
    <row r="14" ht="15.95" customHeight="1" spans="1:9">
      <c r="A14" s="307" t="s">
        <v>670</v>
      </c>
      <c r="B14" s="306">
        <f>SUM(C14:D14)</f>
        <v>11</v>
      </c>
      <c r="C14" s="308"/>
      <c r="D14" s="306">
        <f>SUM(E14:I14)</f>
        <v>11</v>
      </c>
      <c r="E14" s="308">
        <v>6</v>
      </c>
      <c r="F14" s="308"/>
      <c r="G14" s="308"/>
      <c r="H14" s="308">
        <v>5</v>
      </c>
      <c r="I14" s="308"/>
    </row>
    <row r="15" ht="15.95" customHeight="1" spans="1:9">
      <c r="A15" s="307" t="s">
        <v>671</v>
      </c>
      <c r="B15" s="306">
        <f>SUM(C15:D15)</f>
        <v>8</v>
      </c>
      <c r="C15" s="308"/>
      <c r="D15" s="306">
        <f>SUM(E15:I15)</f>
        <v>8</v>
      </c>
      <c r="E15" s="308"/>
      <c r="F15" s="308"/>
      <c r="G15" s="308">
        <v>8</v>
      </c>
      <c r="H15" s="308"/>
      <c r="I15" s="308"/>
    </row>
    <row r="16" ht="15.95" customHeight="1" spans="1:9">
      <c r="A16" s="307" t="s">
        <v>672</v>
      </c>
      <c r="B16" s="306">
        <f>SUM(C16:D16)</f>
        <v>37</v>
      </c>
      <c r="C16" s="308"/>
      <c r="D16" s="306">
        <f>SUM(E16:I16)</f>
        <v>37</v>
      </c>
      <c r="E16" s="308">
        <v>16</v>
      </c>
      <c r="F16" s="308"/>
      <c r="G16" s="308">
        <v>8</v>
      </c>
      <c r="H16" s="308">
        <v>13</v>
      </c>
      <c r="I16" s="308"/>
    </row>
    <row r="17" ht="15.95" customHeight="1" spans="1:9">
      <c r="A17" s="307" t="s">
        <v>673</v>
      </c>
      <c r="B17" s="306">
        <f>SUM(C17:D17)</f>
        <v>339</v>
      </c>
      <c r="C17" s="308">
        <v>177</v>
      </c>
      <c r="D17" s="306">
        <f>SUM(E17:I17)</f>
        <v>162</v>
      </c>
      <c r="E17" s="308">
        <v>35</v>
      </c>
      <c r="F17" s="308">
        <v>23</v>
      </c>
      <c r="G17" s="308">
        <v>26</v>
      </c>
      <c r="H17" s="308">
        <v>42</v>
      </c>
      <c r="I17" s="308">
        <v>36</v>
      </c>
    </row>
    <row r="18" ht="15.95" customHeight="1" spans="1:9">
      <c r="A18" s="307" t="s">
        <v>674</v>
      </c>
      <c r="B18" s="306">
        <f>SUM(C18:D18)</f>
        <v>416</v>
      </c>
      <c r="C18" s="308">
        <v>66</v>
      </c>
      <c r="D18" s="306">
        <f>SUM(E18:I18)</f>
        <v>350</v>
      </c>
      <c r="E18" s="308">
        <v>109</v>
      </c>
      <c r="F18" s="308">
        <v>28</v>
      </c>
      <c r="G18" s="308">
        <v>88</v>
      </c>
      <c r="H18" s="308">
        <v>56</v>
      </c>
      <c r="I18" s="308">
        <v>69</v>
      </c>
    </row>
    <row r="19" ht="15.95" customHeight="1" spans="1:9">
      <c r="A19" s="305" t="s">
        <v>675</v>
      </c>
      <c r="B19" s="306">
        <f>SUM(C19:D19)</f>
        <v>267</v>
      </c>
      <c r="C19" s="306">
        <f t="shared" ref="C19" si="11">SUM(C20:C21)</f>
        <v>86</v>
      </c>
      <c r="D19" s="306">
        <f t="shared" ref="D19" si="12">SUM(E19:I19)</f>
        <v>181</v>
      </c>
      <c r="E19" s="306">
        <f t="shared" ref="E19:I19" si="13">SUM(E20:E21)</f>
        <v>53</v>
      </c>
      <c r="F19" s="306">
        <f>SUM(F20:F21)</f>
        <v>26</v>
      </c>
      <c r="G19" s="306">
        <f>SUM(G20:G21)</f>
        <v>41</v>
      </c>
      <c r="H19" s="306">
        <f>SUM(H20:H21)</f>
        <v>43</v>
      </c>
      <c r="I19" s="306">
        <f>SUM(I20:I21)</f>
        <v>18</v>
      </c>
    </row>
    <row r="20" ht="15.95" customHeight="1" spans="1:9">
      <c r="A20" s="307" t="s">
        <v>676</v>
      </c>
      <c r="B20" s="306">
        <f>SUM(C20:D20)</f>
        <v>267</v>
      </c>
      <c r="C20" s="308">
        <v>86</v>
      </c>
      <c r="D20" s="306">
        <f t="shared" ref="D20" si="14">SUM(E20:I20)</f>
        <v>181</v>
      </c>
      <c r="E20" s="308">
        <v>53</v>
      </c>
      <c r="F20" s="308">
        <v>26</v>
      </c>
      <c r="G20" s="308">
        <v>41</v>
      </c>
      <c r="H20" s="308">
        <v>43</v>
      </c>
      <c r="I20" s="308">
        <v>18</v>
      </c>
    </row>
    <row r="21" ht="15.95" customHeight="1" spans="1:9">
      <c r="A21" s="307" t="s">
        <v>677</v>
      </c>
      <c r="B21" s="306">
        <f>SUM(C21:D21)</f>
        <v>0</v>
      </c>
      <c r="C21" s="308"/>
      <c r="D21" s="306">
        <f t="shared" ref="D21:D51" si="15">SUM(E21:I21)</f>
        <v>0</v>
      </c>
      <c r="E21" s="308"/>
      <c r="F21" s="308"/>
      <c r="G21" s="308"/>
      <c r="H21" s="308"/>
      <c r="I21" s="308"/>
    </row>
    <row r="22" ht="15.95" customHeight="1" spans="1:9">
      <c r="A22" s="305" t="s">
        <v>678</v>
      </c>
      <c r="B22" s="306">
        <f>SUM(C22:D22)</f>
        <v>9190</v>
      </c>
      <c r="C22" s="306">
        <f t="shared" ref="C22" si="16">SUM(C23:C25)</f>
        <v>4822</v>
      </c>
      <c r="D22" s="306">
        <f>SUM(E22:I22)</f>
        <v>4368</v>
      </c>
      <c r="E22" s="306">
        <f t="shared" ref="E22:I22" si="17">SUM(E23:E25)</f>
        <v>1220</v>
      </c>
      <c r="F22" s="306">
        <f>SUM(F23:F25)</f>
        <v>734</v>
      </c>
      <c r="G22" s="306">
        <f>SUM(G23:G25)</f>
        <v>866</v>
      </c>
      <c r="H22" s="306">
        <f>SUM(H23:H25)</f>
        <v>1068</v>
      </c>
      <c r="I22" s="306">
        <f>SUM(I23:I25)</f>
        <v>480</v>
      </c>
    </row>
    <row r="23" ht="15.95" customHeight="1" spans="1:9">
      <c r="A23" s="307" t="s">
        <v>679</v>
      </c>
      <c r="B23" s="306">
        <f>SUM(C23:D23)</f>
        <v>4426</v>
      </c>
      <c r="C23" s="308">
        <v>1288</v>
      </c>
      <c r="D23" s="306">
        <f>SUM(E23:I23)</f>
        <v>3138</v>
      </c>
      <c r="E23" s="308">
        <v>809</v>
      </c>
      <c r="F23" s="308">
        <v>598</v>
      </c>
      <c r="G23" s="308">
        <v>659</v>
      </c>
      <c r="H23" s="308">
        <v>736</v>
      </c>
      <c r="I23" s="308">
        <v>336</v>
      </c>
    </row>
    <row r="24" ht="15.95" customHeight="1" spans="1:9">
      <c r="A24" s="307" t="s">
        <v>680</v>
      </c>
      <c r="B24" s="306">
        <f>SUM(C24:D24)</f>
        <v>598</v>
      </c>
      <c r="C24" s="308">
        <v>169</v>
      </c>
      <c r="D24" s="306">
        <f>SUM(E24:I24)</f>
        <v>429</v>
      </c>
      <c r="E24" s="308">
        <v>146</v>
      </c>
      <c r="F24" s="308"/>
      <c r="G24" s="308">
        <v>118</v>
      </c>
      <c r="H24" s="308">
        <v>129</v>
      </c>
      <c r="I24" s="308">
        <v>36</v>
      </c>
    </row>
    <row r="25" ht="15.95" customHeight="1" spans="1:9">
      <c r="A25" s="307" t="s">
        <v>681</v>
      </c>
      <c r="B25" s="306">
        <f>SUM(C25:D25)</f>
        <v>4166</v>
      </c>
      <c r="C25" s="308">
        <v>3365</v>
      </c>
      <c r="D25" s="306">
        <f>SUM(E25:I25)</f>
        <v>801</v>
      </c>
      <c r="E25" s="308">
        <v>265</v>
      </c>
      <c r="F25" s="308">
        <v>136</v>
      </c>
      <c r="G25" s="308">
        <v>89</v>
      </c>
      <c r="H25" s="308">
        <v>203</v>
      </c>
      <c r="I25" s="308">
        <v>108</v>
      </c>
    </row>
    <row r="26" ht="15.95" customHeight="1" spans="1:9">
      <c r="A26" s="305" t="s">
        <v>682</v>
      </c>
      <c r="B26" s="306">
        <f>SUM(C26:D26)</f>
        <v>39985</v>
      </c>
      <c r="C26" s="306">
        <f t="shared" ref="C26" si="18">SUM(C27:C32)</f>
        <v>2697</v>
      </c>
      <c r="D26" s="306">
        <f>SUM(E26:I26)</f>
        <v>37288</v>
      </c>
      <c r="E26" s="306">
        <f t="shared" ref="E26:I26" si="19">SUM(E27:E32)</f>
        <v>16017</v>
      </c>
      <c r="F26" s="306">
        <f>SUM(F27:F32)</f>
        <v>5520</v>
      </c>
      <c r="G26" s="306">
        <f>SUM(G27:G32)</f>
        <v>5681</v>
      </c>
      <c r="H26" s="306">
        <f>SUM(H27:H32)</f>
        <v>6140</v>
      </c>
      <c r="I26" s="306">
        <f>SUM(I27:I32)</f>
        <v>3930</v>
      </c>
    </row>
    <row r="27" ht="15.95" customHeight="1" spans="1:9">
      <c r="A27" s="307" t="s">
        <v>683</v>
      </c>
      <c r="B27" s="306">
        <f>SUM(C27:D27)</f>
        <v>33621</v>
      </c>
      <c r="C27" s="308">
        <v>1688</v>
      </c>
      <c r="D27" s="306">
        <f>SUM(E27:I27)</f>
        <v>31933</v>
      </c>
      <c r="E27" s="308">
        <v>14556</v>
      </c>
      <c r="F27" s="308">
        <v>4589</v>
      </c>
      <c r="G27" s="308">
        <v>4533</v>
      </c>
      <c r="H27" s="308">
        <v>5042</v>
      </c>
      <c r="I27" s="308">
        <v>3213</v>
      </c>
    </row>
    <row r="28" ht="15.95" customHeight="1" spans="1:9">
      <c r="A28" s="307" t="s">
        <v>684</v>
      </c>
      <c r="B28" s="306">
        <f>SUM(C28:D28)</f>
        <v>1127</v>
      </c>
      <c r="C28" s="308">
        <v>1009</v>
      </c>
      <c r="D28" s="306">
        <f>SUM(E28:I28)</f>
        <v>118</v>
      </c>
      <c r="E28" s="308">
        <v>35</v>
      </c>
      <c r="F28" s="308"/>
      <c r="G28" s="308">
        <v>83</v>
      </c>
      <c r="H28" s="308"/>
      <c r="I28" s="308"/>
    </row>
    <row r="29" ht="15.95" customHeight="1" spans="1:9">
      <c r="A29" s="307" t="s">
        <v>685</v>
      </c>
      <c r="B29" s="306">
        <f>SUM(C29:D29)</f>
        <v>172</v>
      </c>
      <c r="C29" s="308"/>
      <c r="D29" s="306">
        <f>SUM(E29:I29)</f>
        <v>172</v>
      </c>
      <c r="E29" s="308">
        <v>67</v>
      </c>
      <c r="F29" s="308">
        <v>23</v>
      </c>
      <c r="G29" s="308">
        <v>26</v>
      </c>
      <c r="H29" s="308">
        <v>38</v>
      </c>
      <c r="I29" s="308">
        <v>18</v>
      </c>
    </row>
    <row r="30" ht="15.95" customHeight="1" spans="1:9">
      <c r="A30" s="307" t="s">
        <v>686</v>
      </c>
      <c r="B30" s="306">
        <f>SUM(C30:D30)</f>
        <v>9</v>
      </c>
      <c r="C30" s="308"/>
      <c r="D30" s="306">
        <f>SUM(E30:I30)</f>
        <v>9</v>
      </c>
      <c r="E30" s="308">
        <v>6</v>
      </c>
      <c r="F30" s="308"/>
      <c r="G30" s="308"/>
      <c r="H30" s="308">
        <v>3</v>
      </c>
      <c r="I30" s="308"/>
    </row>
    <row r="31" ht="15.95" customHeight="1" spans="1:9">
      <c r="A31" s="307" t="s">
        <v>687</v>
      </c>
      <c r="B31" s="306">
        <f>SUM(C31:D31)</f>
        <v>950</v>
      </c>
      <c r="C31" s="308"/>
      <c r="D31" s="306">
        <f>SUM(E31:I31)</f>
        <v>950</v>
      </c>
      <c r="E31" s="308">
        <v>266</v>
      </c>
      <c r="F31" s="308">
        <v>155</v>
      </c>
      <c r="G31" s="308">
        <v>236</v>
      </c>
      <c r="H31" s="308">
        <v>157</v>
      </c>
      <c r="I31" s="308">
        <v>136</v>
      </c>
    </row>
    <row r="32" ht="15.95" customHeight="1" spans="1:9">
      <c r="A32" s="307" t="s">
        <v>688</v>
      </c>
      <c r="B32" s="306">
        <f>SUM(C32:D32)</f>
        <v>4106</v>
      </c>
      <c r="C32" s="308"/>
      <c r="D32" s="306">
        <f>SUM(E32:I32)</f>
        <v>4106</v>
      </c>
      <c r="E32" s="308">
        <v>1087</v>
      </c>
      <c r="F32" s="308">
        <v>753</v>
      </c>
      <c r="G32" s="308">
        <v>803</v>
      </c>
      <c r="H32" s="308">
        <v>900</v>
      </c>
      <c r="I32" s="308">
        <v>563</v>
      </c>
    </row>
    <row r="33" ht="15.95" customHeight="1" spans="1:9">
      <c r="A33" s="305" t="s">
        <v>689</v>
      </c>
      <c r="B33" s="306">
        <f>SUM(C33:D33)</f>
        <v>103</v>
      </c>
      <c r="C33" s="306">
        <f t="shared" ref="C33" si="20">SUM(C34:C35)</f>
        <v>0</v>
      </c>
      <c r="D33" s="306">
        <f>SUM(E33:I33)</f>
        <v>103</v>
      </c>
      <c r="E33" s="306">
        <f t="shared" ref="E33:I33" si="21">SUM(E34:E35)</f>
        <v>32</v>
      </c>
      <c r="F33" s="306">
        <f>SUM(F34:F35)</f>
        <v>23</v>
      </c>
      <c r="G33" s="306">
        <f>SUM(G34:G35)</f>
        <v>13</v>
      </c>
      <c r="H33" s="306">
        <f>SUM(H34:H35)</f>
        <v>26</v>
      </c>
      <c r="I33" s="306">
        <f>SUM(I34:I35)</f>
        <v>9</v>
      </c>
    </row>
    <row r="34" ht="15.95" customHeight="1" spans="1:9">
      <c r="A34" s="307" t="s">
        <v>690</v>
      </c>
      <c r="B34" s="306">
        <f>SUM(C34:D34)</f>
        <v>24</v>
      </c>
      <c r="C34" s="308"/>
      <c r="D34" s="306">
        <f>SUM(E34:I34)</f>
        <v>24</v>
      </c>
      <c r="E34" s="308">
        <v>10</v>
      </c>
      <c r="F34" s="308">
        <v>8</v>
      </c>
      <c r="G34" s="308"/>
      <c r="H34" s="308">
        <v>6</v>
      </c>
      <c r="I34" s="308"/>
    </row>
    <row r="35" ht="15.95" customHeight="1" spans="1:9">
      <c r="A35" s="307" t="s">
        <v>691</v>
      </c>
      <c r="B35" s="306">
        <f>SUM(C35:D35)</f>
        <v>79</v>
      </c>
      <c r="C35" s="308"/>
      <c r="D35" s="306">
        <f>SUM(E35:I35)</f>
        <v>79</v>
      </c>
      <c r="E35" s="308">
        <v>22</v>
      </c>
      <c r="F35" s="308">
        <v>15</v>
      </c>
      <c r="G35" s="308">
        <v>13</v>
      </c>
      <c r="H35" s="308">
        <v>20</v>
      </c>
      <c r="I35" s="308">
        <v>9</v>
      </c>
    </row>
    <row r="36" ht="15.95" customHeight="1" spans="1:9">
      <c r="A36" s="305" t="s">
        <v>692</v>
      </c>
      <c r="B36" s="306">
        <f>SUM(C36:D36)</f>
        <v>8067</v>
      </c>
      <c r="C36" s="306">
        <f t="shared" ref="C36" si="22">SUM(C37:C41)</f>
        <v>5084</v>
      </c>
      <c r="D36" s="306">
        <f>SUM(E36:I36)</f>
        <v>2983</v>
      </c>
      <c r="E36" s="306">
        <f t="shared" ref="E36:I36" si="23">SUM(E37:E41)</f>
        <v>1389</v>
      </c>
      <c r="F36" s="306">
        <f>SUM(F37:F41)</f>
        <v>590</v>
      </c>
      <c r="G36" s="306">
        <f>SUM(G37:G41)</f>
        <v>482</v>
      </c>
      <c r="H36" s="306">
        <f>SUM(H37:H41)</f>
        <v>220</v>
      </c>
      <c r="I36" s="306">
        <f>SUM(I37:I41)</f>
        <v>302</v>
      </c>
    </row>
    <row r="37" ht="15.95" customHeight="1" spans="1:9">
      <c r="A37" s="307" t="s">
        <v>693</v>
      </c>
      <c r="B37" s="306">
        <f>SUM(C37:D37)</f>
        <v>1958</v>
      </c>
      <c r="C37" s="308">
        <v>1083</v>
      </c>
      <c r="D37" s="306">
        <f>SUM(E37:I37)</f>
        <v>875</v>
      </c>
      <c r="E37" s="308">
        <v>186</v>
      </c>
      <c r="F37" s="308">
        <v>201</v>
      </c>
      <c r="G37" s="308">
        <v>163</v>
      </c>
      <c r="H37" s="308">
        <v>116</v>
      </c>
      <c r="I37" s="308">
        <v>209</v>
      </c>
    </row>
    <row r="38" ht="15.95" customHeight="1" spans="1:9">
      <c r="A38" s="307" t="s">
        <v>694</v>
      </c>
      <c r="B38" s="306">
        <f>SUM(C38:D38)</f>
        <v>3369</v>
      </c>
      <c r="C38" s="308">
        <v>2851</v>
      </c>
      <c r="D38" s="306">
        <f>SUM(E38:I38)</f>
        <v>518</v>
      </c>
      <c r="E38" s="308">
        <v>289</v>
      </c>
      <c r="F38" s="308">
        <v>138</v>
      </c>
      <c r="G38" s="308">
        <v>46</v>
      </c>
      <c r="H38" s="308">
        <v>33</v>
      </c>
      <c r="I38" s="308">
        <v>12</v>
      </c>
    </row>
    <row r="39" ht="15.95" customHeight="1" spans="1:9">
      <c r="A39" s="307" t="s">
        <v>695</v>
      </c>
      <c r="B39" s="306">
        <f t="shared" ref="B39" si="24">SUM(C39:D39)</f>
        <v>22</v>
      </c>
      <c r="C39" s="308"/>
      <c r="D39" s="306">
        <f>SUM(E39:I39)</f>
        <v>22</v>
      </c>
      <c r="E39" s="308">
        <v>22</v>
      </c>
      <c r="F39" s="308"/>
      <c r="G39" s="308"/>
      <c r="H39" s="308"/>
      <c r="I39" s="308"/>
    </row>
    <row r="40" ht="15.95" customHeight="1" spans="1:9">
      <c r="A40" s="307" t="s">
        <v>696</v>
      </c>
      <c r="B40" s="306">
        <f t="shared" ref="B40:B70" si="25">SUM(C40:D40)</f>
        <v>63</v>
      </c>
      <c r="C40" s="308"/>
      <c r="D40" s="306">
        <f>SUM(E40:I40)</f>
        <v>63</v>
      </c>
      <c r="E40" s="308">
        <v>26</v>
      </c>
      <c r="F40" s="308">
        <v>18</v>
      </c>
      <c r="G40" s="308">
        <v>6</v>
      </c>
      <c r="H40" s="308">
        <v>5</v>
      </c>
      <c r="I40" s="308">
        <v>8</v>
      </c>
    </row>
    <row r="41" ht="15.95" customHeight="1" spans="1:9">
      <c r="A41" s="307" t="s">
        <v>697</v>
      </c>
      <c r="B41" s="306">
        <f>SUM(C41:D41)</f>
        <v>2655</v>
      </c>
      <c r="C41" s="308">
        <v>1150</v>
      </c>
      <c r="D41" s="306">
        <f>SUM(E41:I41)</f>
        <v>1505</v>
      </c>
      <c r="E41" s="308">
        <v>866</v>
      </c>
      <c r="F41" s="308">
        <v>233</v>
      </c>
      <c r="G41" s="308">
        <v>267</v>
      </c>
      <c r="H41" s="308">
        <v>66</v>
      </c>
      <c r="I41" s="308">
        <v>73</v>
      </c>
    </row>
    <row r="42" ht="15.95" customHeight="1" spans="1:9">
      <c r="A42" s="305" t="s">
        <v>698</v>
      </c>
      <c r="B42" s="306">
        <f>SUM(C42:D42)</f>
        <v>73508</v>
      </c>
      <c r="C42" s="306">
        <f t="shared" ref="C42" si="26">SUM(C43:C55)</f>
        <v>13705</v>
      </c>
      <c r="D42" s="306">
        <f>SUM(E42:I42)</f>
        <v>59803</v>
      </c>
      <c r="E42" s="306">
        <f t="shared" ref="E42:I42" si="27">SUM(E43:E55)</f>
        <v>11893</v>
      </c>
      <c r="F42" s="306">
        <f>SUM(F43:F55)</f>
        <v>4167</v>
      </c>
      <c r="G42" s="306">
        <f>SUM(G43:G55)</f>
        <v>19916</v>
      </c>
      <c r="H42" s="306">
        <f>SUM(H43:H55)</f>
        <v>20619</v>
      </c>
      <c r="I42" s="306">
        <f>SUM(I43:I55)</f>
        <v>3208</v>
      </c>
    </row>
    <row r="43" ht="15.95" customHeight="1" spans="1:9">
      <c r="A43" s="307" t="s">
        <v>699</v>
      </c>
      <c r="B43" s="306">
        <f>SUM(C43:D43)</f>
        <v>43</v>
      </c>
      <c r="C43" s="308">
        <v>8</v>
      </c>
      <c r="D43" s="306">
        <f>SUM(E43:I43)</f>
        <v>35</v>
      </c>
      <c r="E43" s="308">
        <v>9</v>
      </c>
      <c r="F43" s="308"/>
      <c r="G43" s="308">
        <v>10</v>
      </c>
      <c r="H43" s="308">
        <v>9</v>
      </c>
      <c r="I43" s="308">
        <v>7</v>
      </c>
    </row>
    <row r="44" ht="15.95" customHeight="1" spans="1:9">
      <c r="A44" s="307" t="s">
        <v>700</v>
      </c>
      <c r="B44" s="306">
        <f>SUM(C44:D44)</f>
        <v>2669</v>
      </c>
      <c r="C44" s="308">
        <v>78</v>
      </c>
      <c r="D44" s="306">
        <f>SUM(E44:I44)</f>
        <v>2591</v>
      </c>
      <c r="E44" s="308">
        <v>523</v>
      </c>
      <c r="F44" s="308">
        <v>216</v>
      </c>
      <c r="G44" s="308">
        <v>743</v>
      </c>
      <c r="H44" s="308">
        <v>893</v>
      </c>
      <c r="I44" s="308">
        <v>216</v>
      </c>
    </row>
    <row r="45" ht="15.95" customHeight="1" spans="1:9">
      <c r="A45" s="307" t="s">
        <v>701</v>
      </c>
      <c r="B45" s="306">
        <f>SUM(C45:D45)</f>
        <v>3551</v>
      </c>
      <c r="C45" s="308">
        <v>1035</v>
      </c>
      <c r="D45" s="306">
        <f>SUM(E45:I45)</f>
        <v>2516</v>
      </c>
      <c r="E45" s="308">
        <v>767</v>
      </c>
      <c r="F45" s="308">
        <v>436</v>
      </c>
      <c r="G45" s="308">
        <v>556</v>
      </c>
      <c r="H45" s="308">
        <v>633</v>
      </c>
      <c r="I45" s="308">
        <v>124</v>
      </c>
    </row>
    <row r="46" ht="15.95" customHeight="1" spans="1:9">
      <c r="A46" s="307" t="s">
        <v>702</v>
      </c>
      <c r="B46" s="306">
        <f>SUM(C46:D46)</f>
        <v>16012</v>
      </c>
      <c r="C46" s="308">
        <v>7378</v>
      </c>
      <c r="D46" s="306">
        <f>SUM(E46:I46)</f>
        <v>8634</v>
      </c>
      <c r="E46" s="308">
        <v>2325</v>
      </c>
      <c r="F46" s="308">
        <v>1401</v>
      </c>
      <c r="G46" s="308">
        <v>2065</v>
      </c>
      <c r="H46" s="308">
        <v>2275</v>
      </c>
      <c r="I46" s="308">
        <v>568</v>
      </c>
    </row>
    <row r="47" ht="15.95" customHeight="1" spans="1:9">
      <c r="A47" s="307" t="s">
        <v>703</v>
      </c>
      <c r="B47" s="306">
        <f>SUM(C47:D47)</f>
        <v>3112</v>
      </c>
      <c r="C47" s="308"/>
      <c r="D47" s="306">
        <f>SUM(E47:I47)</f>
        <v>3112</v>
      </c>
      <c r="E47" s="308">
        <v>1408</v>
      </c>
      <c r="F47" s="308">
        <v>60</v>
      </c>
      <c r="G47" s="308">
        <v>503</v>
      </c>
      <c r="H47" s="308">
        <v>663</v>
      </c>
      <c r="I47" s="308">
        <v>478</v>
      </c>
    </row>
    <row r="48" ht="15.95" customHeight="1" spans="1:9">
      <c r="A48" s="307" t="s">
        <v>704</v>
      </c>
      <c r="B48" s="306">
        <f>SUM(C48:D48)</f>
        <v>1995</v>
      </c>
      <c r="C48" s="308">
        <v>878</v>
      </c>
      <c r="D48" s="306">
        <f>SUM(E48:I48)</f>
        <v>1117</v>
      </c>
      <c r="E48" s="308">
        <v>399</v>
      </c>
      <c r="F48" s="308">
        <v>184</v>
      </c>
      <c r="G48" s="308">
        <v>203</v>
      </c>
      <c r="H48" s="308">
        <v>188</v>
      </c>
      <c r="I48" s="308">
        <v>143</v>
      </c>
    </row>
    <row r="49" ht="15.95" customHeight="1" spans="1:9">
      <c r="A49" s="307" t="s">
        <v>705</v>
      </c>
      <c r="B49" s="306">
        <f>SUM(C49:D49)</f>
        <v>129</v>
      </c>
      <c r="C49" s="308">
        <v>109</v>
      </c>
      <c r="D49" s="306">
        <f>SUM(E49:I49)</f>
        <v>20</v>
      </c>
      <c r="E49" s="308">
        <v>12</v>
      </c>
      <c r="F49" s="308"/>
      <c r="G49" s="308">
        <v>8</v>
      </c>
      <c r="H49" s="308"/>
      <c r="I49" s="308"/>
    </row>
    <row r="50" ht="15.95" customHeight="1" spans="1:9">
      <c r="A50" s="307" t="s">
        <v>706</v>
      </c>
      <c r="B50" s="306">
        <f>SUM(C50:D50)</f>
        <v>1187</v>
      </c>
      <c r="C50" s="308">
        <v>355</v>
      </c>
      <c r="D50" s="306">
        <f>SUM(E50:I50)</f>
        <v>832</v>
      </c>
      <c r="E50" s="308">
        <v>369</v>
      </c>
      <c r="F50" s="308">
        <v>89</v>
      </c>
      <c r="G50" s="308">
        <v>153</v>
      </c>
      <c r="H50" s="308">
        <v>132</v>
      </c>
      <c r="I50" s="308">
        <v>89</v>
      </c>
    </row>
    <row r="51" ht="15.95" customHeight="1" spans="1:9">
      <c r="A51" s="307" t="s">
        <v>707</v>
      </c>
      <c r="B51" s="306">
        <f>SUM(C51:D51)</f>
        <v>17709</v>
      </c>
      <c r="C51" s="308"/>
      <c r="D51" s="306">
        <f>SUM(E51:I51)</f>
        <v>17709</v>
      </c>
      <c r="E51" s="308">
        <v>4036</v>
      </c>
      <c r="F51" s="308">
        <v>703</v>
      </c>
      <c r="G51" s="308">
        <v>5976</v>
      </c>
      <c r="H51" s="308">
        <v>6038</v>
      </c>
      <c r="I51" s="308">
        <v>956</v>
      </c>
    </row>
    <row r="52" ht="15.95" customHeight="1" spans="1:9">
      <c r="A52" s="307" t="s">
        <v>708</v>
      </c>
      <c r="B52" s="306">
        <f>SUM(C52:D52)</f>
        <v>1174</v>
      </c>
      <c r="C52" s="308"/>
      <c r="D52" s="306">
        <f t="shared" ref="D52" si="28">SUM(E52:I52)</f>
        <v>1174</v>
      </c>
      <c r="E52" s="308">
        <v>385</v>
      </c>
      <c r="F52" s="308">
        <v>289</v>
      </c>
      <c r="G52" s="308">
        <v>203</v>
      </c>
      <c r="H52" s="308">
        <v>189</v>
      </c>
      <c r="I52" s="308">
        <v>108</v>
      </c>
    </row>
    <row r="53" ht="15.95" customHeight="1" spans="1:9">
      <c r="A53" s="307" t="s">
        <v>709</v>
      </c>
      <c r="B53" s="306">
        <f>SUM(C53:D53)</f>
        <v>552</v>
      </c>
      <c r="C53" s="308"/>
      <c r="D53" s="306">
        <f t="shared" ref="D53:D70" si="29">SUM(E53:I53)</f>
        <v>552</v>
      </c>
      <c r="E53" s="308">
        <v>355</v>
      </c>
      <c r="F53" s="308">
        <v>89</v>
      </c>
      <c r="G53" s="308">
        <v>108</v>
      </c>
      <c r="H53" s="308"/>
      <c r="I53" s="308"/>
    </row>
    <row r="54" ht="15.95" customHeight="1" spans="1:9">
      <c r="A54" s="307" t="s">
        <v>710</v>
      </c>
      <c r="B54" s="306">
        <f>SUM(C54:D54)</f>
        <v>4827</v>
      </c>
      <c r="C54" s="308">
        <v>2815</v>
      </c>
      <c r="D54" s="306">
        <f>SUM(E54:I54)</f>
        <v>2012</v>
      </c>
      <c r="E54" s="308">
        <v>749</v>
      </c>
      <c r="F54" s="308">
        <v>377</v>
      </c>
      <c r="G54" s="308">
        <v>435</v>
      </c>
      <c r="H54" s="308">
        <v>243</v>
      </c>
      <c r="I54" s="308">
        <v>208</v>
      </c>
    </row>
    <row r="55" ht="15.95" customHeight="1" spans="1:9">
      <c r="A55" s="307" t="s">
        <v>711</v>
      </c>
      <c r="B55" s="306">
        <f>SUM(C55:D55)</f>
        <v>20548</v>
      </c>
      <c r="C55" s="308">
        <v>1049</v>
      </c>
      <c r="D55" s="306">
        <f>SUM(E55:I55)</f>
        <v>19499</v>
      </c>
      <c r="E55" s="308">
        <v>556</v>
      </c>
      <c r="F55" s="308">
        <v>323</v>
      </c>
      <c r="G55" s="308">
        <v>8953</v>
      </c>
      <c r="H55" s="308">
        <v>9356</v>
      </c>
      <c r="I55" s="308">
        <v>311</v>
      </c>
    </row>
    <row r="56" ht="15.95" customHeight="1" spans="1:9">
      <c r="A56" s="305" t="s">
        <v>712</v>
      </c>
      <c r="B56" s="306">
        <f>SUM(C56:D56)</f>
        <v>34844</v>
      </c>
      <c r="C56" s="306">
        <f t="shared" ref="C56" si="30">SUM(C57:C65)</f>
        <v>23314</v>
      </c>
      <c r="D56" s="306">
        <f>SUM(E56:I56)</f>
        <v>11530</v>
      </c>
      <c r="E56" s="306">
        <f t="shared" ref="E56:I56" si="31">SUM(E57:E65)</f>
        <v>4435</v>
      </c>
      <c r="F56" s="306">
        <f>SUM(F57:F65)</f>
        <v>737</v>
      </c>
      <c r="G56" s="306">
        <f>SUM(G57:G65)</f>
        <v>2596</v>
      </c>
      <c r="H56" s="306">
        <f>SUM(H57:H65)</f>
        <v>2517</v>
      </c>
      <c r="I56" s="306">
        <f>SUM(I57:I65)</f>
        <v>1245</v>
      </c>
    </row>
    <row r="57" ht="15.95" customHeight="1" spans="1:9">
      <c r="A57" s="307" t="s">
        <v>713</v>
      </c>
      <c r="B57" s="306">
        <f>SUM(C57:D57)</f>
        <v>2371</v>
      </c>
      <c r="C57" s="308">
        <v>1132</v>
      </c>
      <c r="D57" s="306">
        <f>SUM(E57:I57)</f>
        <v>1239</v>
      </c>
      <c r="E57" s="308">
        <v>505</v>
      </c>
      <c r="F57" s="308">
        <v>112</v>
      </c>
      <c r="G57" s="308">
        <v>315</v>
      </c>
      <c r="H57" s="308">
        <v>189</v>
      </c>
      <c r="I57" s="308">
        <v>118</v>
      </c>
    </row>
    <row r="58" ht="15.95" customHeight="1" spans="1:9">
      <c r="A58" s="307" t="s">
        <v>714</v>
      </c>
      <c r="B58" s="306">
        <f>SUM(C58:D58)</f>
        <v>1566</v>
      </c>
      <c r="C58" s="308">
        <v>48</v>
      </c>
      <c r="D58" s="306">
        <f>SUM(E58:I58)</f>
        <v>1518</v>
      </c>
      <c r="E58" s="308">
        <v>578</v>
      </c>
      <c r="F58" s="308">
        <v>334</v>
      </c>
      <c r="G58" s="308">
        <v>218</v>
      </c>
      <c r="H58" s="308">
        <v>226</v>
      </c>
      <c r="I58" s="308">
        <v>162</v>
      </c>
    </row>
    <row r="59" ht="15.95" customHeight="1" spans="1:9">
      <c r="A59" s="307" t="s">
        <v>715</v>
      </c>
      <c r="B59" s="306">
        <f>SUM(C59:D59)</f>
        <v>5422</v>
      </c>
      <c r="C59" s="308">
        <v>609</v>
      </c>
      <c r="D59" s="306">
        <f>SUM(E59:I59)</f>
        <v>4813</v>
      </c>
      <c r="E59" s="308">
        <v>1347</v>
      </c>
      <c r="F59" s="308">
        <v>68</v>
      </c>
      <c r="G59" s="308">
        <v>1403</v>
      </c>
      <c r="H59" s="308">
        <v>1389</v>
      </c>
      <c r="I59" s="308">
        <v>606</v>
      </c>
    </row>
    <row r="60" ht="15.95" customHeight="1" spans="1:9">
      <c r="A60" s="307" t="s">
        <v>716</v>
      </c>
      <c r="B60" s="306">
        <f>SUM(C60:D60)</f>
        <v>105</v>
      </c>
      <c r="C60" s="308"/>
      <c r="D60" s="306">
        <f>SUM(E60:I60)</f>
        <v>105</v>
      </c>
      <c r="E60" s="308">
        <v>105</v>
      </c>
      <c r="F60" s="308"/>
      <c r="G60" s="308"/>
      <c r="H60" s="308"/>
      <c r="I60" s="308"/>
    </row>
    <row r="61" ht="15.95" customHeight="1" spans="1:9">
      <c r="A61" s="307" t="s">
        <v>717</v>
      </c>
      <c r="B61" s="306">
        <f>SUM(C61:D61)</f>
        <v>989</v>
      </c>
      <c r="C61" s="308"/>
      <c r="D61" s="306">
        <f>SUM(E61:I61)</f>
        <v>989</v>
      </c>
      <c r="E61" s="308">
        <v>308</v>
      </c>
      <c r="F61" s="308">
        <v>126</v>
      </c>
      <c r="G61" s="308">
        <v>165</v>
      </c>
      <c r="H61" s="308">
        <v>281</v>
      </c>
      <c r="I61" s="308">
        <v>109</v>
      </c>
    </row>
    <row r="62" ht="15.95" customHeight="1" spans="1:9">
      <c r="A62" s="307" t="s">
        <v>718</v>
      </c>
      <c r="B62" s="306">
        <f>SUM(C62:D62)</f>
        <v>20137</v>
      </c>
      <c r="C62" s="308">
        <v>20137</v>
      </c>
      <c r="D62" s="306">
        <f>SUM(E62:I62)</f>
        <v>0</v>
      </c>
      <c r="E62" s="308"/>
      <c r="F62" s="308"/>
      <c r="G62" s="308"/>
      <c r="H62" s="308"/>
      <c r="I62" s="308"/>
    </row>
    <row r="63" ht="15.95" customHeight="1" spans="1:9">
      <c r="A63" s="307" t="s">
        <v>719</v>
      </c>
      <c r="B63" s="306">
        <f>SUM(C63:D63)</f>
        <v>2706</v>
      </c>
      <c r="C63" s="308"/>
      <c r="D63" s="306">
        <f>SUM(E63:I63)</f>
        <v>2706</v>
      </c>
      <c r="E63" s="308">
        <v>1551</v>
      </c>
      <c r="F63" s="308">
        <v>97</v>
      </c>
      <c r="G63" s="308">
        <v>457</v>
      </c>
      <c r="H63" s="308">
        <v>386</v>
      </c>
      <c r="I63" s="308">
        <v>215</v>
      </c>
    </row>
    <row r="64" ht="15.95" customHeight="1" spans="1:9">
      <c r="A64" s="307" t="s">
        <v>720</v>
      </c>
      <c r="B64" s="306">
        <f>SUM(C64:D64)</f>
        <v>160</v>
      </c>
      <c r="C64" s="308"/>
      <c r="D64" s="306">
        <f>SUM(E64:I64)</f>
        <v>160</v>
      </c>
      <c r="E64" s="308">
        <v>41</v>
      </c>
      <c r="F64" s="308"/>
      <c r="G64" s="308">
        <v>38</v>
      </c>
      <c r="H64" s="308">
        <v>46</v>
      </c>
      <c r="I64" s="308">
        <v>35</v>
      </c>
    </row>
    <row r="65" ht="15.95" customHeight="1" spans="1:9">
      <c r="A65" s="307" t="s">
        <v>721</v>
      </c>
      <c r="B65" s="306">
        <f>SUM(C65:D65)</f>
        <v>1388</v>
      </c>
      <c r="C65" s="308">
        <v>1388</v>
      </c>
      <c r="D65" s="306">
        <f>SUM(E65:I65)</f>
        <v>0</v>
      </c>
      <c r="E65" s="308"/>
      <c r="F65" s="308"/>
      <c r="G65" s="308"/>
      <c r="H65" s="308"/>
      <c r="I65" s="308"/>
    </row>
    <row r="66" ht="15.95" customHeight="1" spans="1:9">
      <c r="A66" s="305" t="s">
        <v>722</v>
      </c>
      <c r="B66" s="306">
        <f>SUM(C66:D66)</f>
        <v>35531</v>
      </c>
      <c r="C66" s="306">
        <f t="shared" ref="C66" si="32">SUM(C67:C73)</f>
        <v>8897</v>
      </c>
      <c r="D66" s="306">
        <f>SUM(E66:I66)</f>
        <v>26634</v>
      </c>
      <c r="E66" s="306">
        <f t="shared" ref="E66:I66" si="33">SUM(E67:E73)</f>
        <v>7710</v>
      </c>
      <c r="F66" s="306">
        <f>SUM(F67:F73)</f>
        <v>5518</v>
      </c>
      <c r="G66" s="306">
        <f>SUM(G67:G73)</f>
        <v>5160</v>
      </c>
      <c r="H66" s="306">
        <f>SUM(H67:H73)</f>
        <v>5017</v>
      </c>
      <c r="I66" s="306">
        <f>SUM(I67:I73)</f>
        <v>3229</v>
      </c>
    </row>
    <row r="67" ht="15.95" customHeight="1" spans="1:9">
      <c r="A67" s="307" t="s">
        <v>723</v>
      </c>
      <c r="B67" s="306">
        <f>SUM(C67:D67)</f>
        <v>27334</v>
      </c>
      <c r="C67" s="308">
        <v>6396</v>
      </c>
      <c r="D67" s="306">
        <f>SUM(E67:I67)</f>
        <v>20938</v>
      </c>
      <c r="E67" s="308">
        <v>5248</v>
      </c>
      <c r="F67" s="308">
        <v>4086</v>
      </c>
      <c r="G67" s="308">
        <v>4181</v>
      </c>
      <c r="H67" s="308">
        <v>4415</v>
      </c>
      <c r="I67" s="308">
        <v>3008</v>
      </c>
    </row>
    <row r="68" ht="15.95" customHeight="1" spans="1:9">
      <c r="A68" s="307" t="s">
        <v>724</v>
      </c>
      <c r="B68" s="306">
        <f>SUM(C68:D68)</f>
        <v>1180</v>
      </c>
      <c r="C68" s="308"/>
      <c r="D68" s="306">
        <f>SUM(E68:I68)</f>
        <v>1180</v>
      </c>
      <c r="E68" s="308">
        <v>353</v>
      </c>
      <c r="F68" s="308"/>
      <c r="G68" s="308">
        <v>489</v>
      </c>
      <c r="H68" s="308">
        <v>338</v>
      </c>
      <c r="I68" s="308"/>
    </row>
    <row r="69" ht="15.95" customHeight="1" spans="1:9">
      <c r="A69" s="307" t="s">
        <v>725</v>
      </c>
      <c r="B69" s="306">
        <f>SUM(C69:D69)</f>
        <v>657</v>
      </c>
      <c r="C69" s="308"/>
      <c r="D69" s="306">
        <f>SUM(E69:I69)</f>
        <v>657</v>
      </c>
      <c r="E69" s="308">
        <v>228</v>
      </c>
      <c r="F69" s="308">
        <v>289</v>
      </c>
      <c r="G69" s="308">
        <v>119</v>
      </c>
      <c r="H69" s="308">
        <v>21</v>
      </c>
      <c r="I69" s="308"/>
    </row>
    <row r="70" ht="15.95" customHeight="1" spans="1:9">
      <c r="A70" s="307" t="s">
        <v>726</v>
      </c>
      <c r="B70" s="306">
        <f>SUM(C70:D70)</f>
        <v>2400</v>
      </c>
      <c r="C70" s="308"/>
      <c r="D70" s="306">
        <f>SUM(E70:I70)</f>
        <v>2400</v>
      </c>
      <c r="E70" s="308">
        <v>1304</v>
      </c>
      <c r="F70" s="308">
        <v>889</v>
      </c>
      <c r="G70" s="308">
        <v>153</v>
      </c>
      <c r="H70" s="308">
        <v>45</v>
      </c>
      <c r="I70" s="308">
        <v>9</v>
      </c>
    </row>
    <row r="71" ht="15.95" customHeight="1" spans="1:9">
      <c r="A71" s="307" t="s">
        <v>727</v>
      </c>
      <c r="B71" s="306">
        <f t="shared" ref="B71" si="34">SUM(C71:D71)</f>
        <v>132</v>
      </c>
      <c r="C71" s="308"/>
      <c r="D71" s="306">
        <f t="shared" ref="D71" si="35">SUM(E71:I71)</f>
        <v>132</v>
      </c>
      <c r="E71" s="308">
        <v>132</v>
      </c>
      <c r="F71" s="308"/>
      <c r="G71" s="308"/>
      <c r="H71" s="308"/>
      <c r="I71" s="308"/>
    </row>
    <row r="72" ht="15.95" customHeight="1" spans="1:9">
      <c r="A72" s="307" t="s">
        <v>728</v>
      </c>
      <c r="B72" s="306">
        <f t="shared" ref="B72" si="36">SUM(C72:D72)</f>
        <v>123</v>
      </c>
      <c r="C72" s="308"/>
      <c r="D72" s="306">
        <f t="shared" ref="D72" si="37">SUM(E72:I72)</f>
        <v>123</v>
      </c>
      <c r="E72" s="308">
        <v>123</v>
      </c>
      <c r="F72" s="308"/>
      <c r="G72" s="308"/>
      <c r="H72" s="308"/>
      <c r="I72" s="308"/>
    </row>
    <row r="73" ht="15.95" customHeight="1" spans="1:9">
      <c r="A73" s="307" t="s">
        <v>729</v>
      </c>
      <c r="B73" s="306">
        <f t="shared" ref="B73:B110" si="38">SUM(C73:D73)</f>
        <v>3705</v>
      </c>
      <c r="C73" s="308">
        <v>2501</v>
      </c>
      <c r="D73" s="306">
        <f t="shared" ref="D73:D110" si="39">SUM(E73:I73)</f>
        <v>1204</v>
      </c>
      <c r="E73" s="308">
        <v>322</v>
      </c>
      <c r="F73" s="308">
        <v>254</v>
      </c>
      <c r="G73" s="308">
        <v>218</v>
      </c>
      <c r="H73" s="308">
        <v>198</v>
      </c>
      <c r="I73" s="308">
        <v>212</v>
      </c>
    </row>
    <row r="74" ht="15.95" customHeight="1" spans="1:9">
      <c r="A74" s="305" t="s">
        <v>730</v>
      </c>
      <c r="B74" s="306">
        <f>SUM(C74:D74)</f>
        <v>15529</v>
      </c>
      <c r="C74" s="306">
        <f t="shared" ref="C74" si="40">SUM(C75:C78)</f>
        <v>657</v>
      </c>
      <c r="D74" s="306">
        <f>SUM(E74:I74)</f>
        <v>14872</v>
      </c>
      <c r="E74" s="306">
        <f t="shared" ref="E74:I74" si="41">SUM(E75:E78)</f>
        <v>5335</v>
      </c>
      <c r="F74" s="306">
        <f>SUM(F75:F78)</f>
        <v>2381</v>
      </c>
      <c r="G74" s="306">
        <f>SUM(G75:G78)</f>
        <v>1282</v>
      </c>
      <c r="H74" s="306">
        <f>SUM(H75:H78)</f>
        <v>2144</v>
      </c>
      <c r="I74" s="306">
        <f>SUM(I75:I78)</f>
        <v>3730</v>
      </c>
    </row>
    <row r="75" ht="15.95" customHeight="1" spans="1:9">
      <c r="A75" s="307" t="s">
        <v>731</v>
      </c>
      <c r="B75" s="306">
        <f>SUM(C75:D75)</f>
        <v>31</v>
      </c>
      <c r="C75" s="308"/>
      <c r="D75" s="306">
        <f>SUM(E75:I75)</f>
        <v>31</v>
      </c>
      <c r="E75" s="308"/>
      <c r="F75" s="308"/>
      <c r="G75" s="308"/>
      <c r="H75" s="308"/>
      <c r="I75" s="308">
        <v>31</v>
      </c>
    </row>
    <row r="76" ht="15.95" customHeight="1" spans="1:9">
      <c r="A76" s="307" t="s">
        <v>732</v>
      </c>
      <c r="B76" s="306">
        <f>SUM(C76:D76)</f>
        <v>3428</v>
      </c>
      <c r="C76" s="308">
        <v>468</v>
      </c>
      <c r="D76" s="306">
        <f>SUM(E76:I76)</f>
        <v>2960</v>
      </c>
      <c r="E76" s="308">
        <v>1082</v>
      </c>
      <c r="F76" s="308">
        <v>341</v>
      </c>
      <c r="G76" s="308">
        <v>298</v>
      </c>
      <c r="H76" s="308">
        <v>879</v>
      </c>
      <c r="I76" s="308">
        <v>360</v>
      </c>
    </row>
    <row r="77" ht="15.95" customHeight="1" spans="1:9">
      <c r="A77" s="307" t="s">
        <v>733</v>
      </c>
      <c r="B77" s="306">
        <f>SUM(C77:D77)</f>
        <v>2798</v>
      </c>
      <c r="C77" s="308"/>
      <c r="D77" s="306">
        <f>SUM(E77:I77)</f>
        <v>2798</v>
      </c>
      <c r="E77" s="308">
        <v>390</v>
      </c>
      <c r="F77" s="308">
        <v>189</v>
      </c>
      <c r="G77" s="308">
        <v>259</v>
      </c>
      <c r="H77" s="308">
        <v>630</v>
      </c>
      <c r="I77" s="308">
        <v>1330</v>
      </c>
    </row>
    <row r="78" ht="15.95" customHeight="1" spans="1:9">
      <c r="A78" s="307" t="s">
        <v>734</v>
      </c>
      <c r="B78" s="306">
        <f>SUM(C78:D78)</f>
        <v>9272</v>
      </c>
      <c r="C78" s="308">
        <v>189</v>
      </c>
      <c r="D78" s="306">
        <f>SUM(E78:I78)</f>
        <v>9083</v>
      </c>
      <c r="E78" s="308">
        <v>3863</v>
      </c>
      <c r="F78" s="308">
        <v>1851</v>
      </c>
      <c r="G78" s="308">
        <v>725</v>
      </c>
      <c r="H78" s="308">
        <v>635</v>
      </c>
      <c r="I78" s="308">
        <v>2009</v>
      </c>
    </row>
    <row r="79" ht="15.95" customHeight="1" spans="1:9">
      <c r="A79" s="305" t="s">
        <v>735</v>
      </c>
      <c r="B79" s="306">
        <f>SUM(C79:D79)</f>
        <v>79936</v>
      </c>
      <c r="C79" s="306">
        <f t="shared" ref="C79" si="42">SUM(C80:C87)</f>
        <v>5263</v>
      </c>
      <c r="D79" s="306">
        <f>SUM(E79:I79)</f>
        <v>74673</v>
      </c>
      <c r="E79" s="306">
        <f t="shared" ref="E79:I79" si="43">SUM(E80:E87)</f>
        <v>34848</v>
      </c>
      <c r="F79" s="306">
        <f>SUM(F80:F87)</f>
        <v>10498</v>
      </c>
      <c r="G79" s="306">
        <f>SUM(G80:G87)</f>
        <v>17636</v>
      </c>
      <c r="H79" s="306">
        <f>SUM(H80:H87)</f>
        <v>10219</v>
      </c>
      <c r="I79" s="306">
        <f>SUM(I80:I87)</f>
        <v>1472</v>
      </c>
    </row>
    <row r="80" ht="15.95" customHeight="1" spans="1:9">
      <c r="A80" s="307" t="s">
        <v>736</v>
      </c>
      <c r="B80" s="306">
        <f>SUM(C80:D80)</f>
        <v>17459</v>
      </c>
      <c r="C80" s="308">
        <v>2588</v>
      </c>
      <c r="D80" s="306">
        <f>SUM(E80:I80)</f>
        <v>14871</v>
      </c>
      <c r="E80" s="308">
        <v>3343</v>
      </c>
      <c r="F80" s="308">
        <v>2506</v>
      </c>
      <c r="G80" s="308">
        <v>4588</v>
      </c>
      <c r="H80" s="308">
        <v>4051</v>
      </c>
      <c r="I80" s="308">
        <v>383</v>
      </c>
    </row>
    <row r="81" ht="15.95" customHeight="1" spans="1:9">
      <c r="A81" s="307" t="s">
        <v>737</v>
      </c>
      <c r="B81" s="306">
        <f>SUM(C81:D81)</f>
        <v>8322</v>
      </c>
      <c r="C81" s="308">
        <v>303</v>
      </c>
      <c r="D81" s="306">
        <f>SUM(E81:I81)</f>
        <v>8019</v>
      </c>
      <c r="E81" s="308">
        <v>3058</v>
      </c>
      <c r="F81" s="308">
        <v>2688</v>
      </c>
      <c r="G81" s="308">
        <v>808</v>
      </c>
      <c r="H81" s="308">
        <v>1099</v>
      </c>
      <c r="I81" s="308">
        <v>366</v>
      </c>
    </row>
    <row r="82" ht="15.95" customHeight="1" spans="1:9">
      <c r="A82" s="307" t="s">
        <v>738</v>
      </c>
      <c r="B82" s="306">
        <f>SUM(C82:D82)</f>
        <v>8811</v>
      </c>
      <c r="C82" s="308">
        <v>574</v>
      </c>
      <c r="D82" s="306">
        <f>SUM(E82:I82)</f>
        <v>8237</v>
      </c>
      <c r="E82" s="308">
        <v>2996</v>
      </c>
      <c r="F82" s="308">
        <v>353</v>
      </c>
      <c r="G82" s="308">
        <v>2853</v>
      </c>
      <c r="H82" s="308">
        <v>2035</v>
      </c>
      <c r="I82" s="308"/>
    </row>
    <row r="83" ht="15.95" customHeight="1" spans="1:9">
      <c r="A83" s="307" t="s">
        <v>739</v>
      </c>
      <c r="B83" s="306">
        <f>SUM(C83:D83)</f>
        <v>28696</v>
      </c>
      <c r="C83" s="308"/>
      <c r="D83" s="306">
        <f>SUM(E83:I83)</f>
        <v>28696</v>
      </c>
      <c r="E83" s="308">
        <v>15006</v>
      </c>
      <c r="F83" s="308">
        <v>3915</v>
      </c>
      <c r="G83" s="308">
        <v>8459</v>
      </c>
      <c r="H83" s="308">
        <v>703</v>
      </c>
      <c r="I83" s="308">
        <v>613</v>
      </c>
    </row>
    <row r="84" ht="15.95" customHeight="1" spans="1:9">
      <c r="A84" s="307" t="s">
        <v>740</v>
      </c>
      <c r="B84" s="306">
        <f>SUM(C84:D84)</f>
        <v>11138</v>
      </c>
      <c r="C84" s="308"/>
      <c r="D84" s="306">
        <f>SUM(E84:I84)</f>
        <v>11138</v>
      </c>
      <c r="E84" s="308">
        <v>8100</v>
      </c>
      <c r="F84" s="308">
        <v>707</v>
      </c>
      <c r="G84" s="308">
        <v>219</v>
      </c>
      <c r="H84" s="308">
        <v>2112</v>
      </c>
      <c r="I84" s="308"/>
    </row>
    <row r="85" ht="15.95" customHeight="1" spans="1:9">
      <c r="A85" s="307" t="s">
        <v>741</v>
      </c>
      <c r="B85" s="306">
        <f>SUM(C85:D85)</f>
        <v>2927</v>
      </c>
      <c r="C85" s="308"/>
      <c r="D85" s="306">
        <f>SUM(E85:I85)</f>
        <v>2927</v>
      </c>
      <c r="E85" s="308">
        <v>1873</v>
      </c>
      <c r="F85" s="308">
        <v>105</v>
      </c>
      <c r="G85" s="308">
        <v>620</v>
      </c>
      <c r="H85" s="308">
        <v>219</v>
      </c>
      <c r="I85" s="308">
        <v>110</v>
      </c>
    </row>
    <row r="86" ht="15.95" customHeight="1" spans="1:9">
      <c r="A86" s="307" t="s">
        <v>742</v>
      </c>
      <c r="B86" s="306">
        <f>SUM(C86:D86)</f>
        <v>2450</v>
      </c>
      <c r="C86" s="308">
        <v>1733</v>
      </c>
      <c r="D86" s="306">
        <f>SUM(E86:I86)</f>
        <v>717</v>
      </c>
      <c r="E86" s="308">
        <v>404</v>
      </c>
      <c r="F86" s="308">
        <v>224</v>
      </c>
      <c r="G86" s="308">
        <v>89</v>
      </c>
      <c r="H86" s="308"/>
      <c r="I86" s="308"/>
    </row>
    <row r="87" ht="15.95" customHeight="1" spans="1:9">
      <c r="A87" s="307" t="s">
        <v>743</v>
      </c>
      <c r="B87" s="306">
        <f>SUM(C87:D87)</f>
        <v>133</v>
      </c>
      <c r="C87" s="308">
        <v>65</v>
      </c>
      <c r="D87" s="306">
        <f>SUM(E87:I87)</f>
        <v>68</v>
      </c>
      <c r="E87" s="308">
        <v>68</v>
      </c>
      <c r="F87" s="308"/>
      <c r="G87" s="308"/>
      <c r="H87" s="308"/>
      <c r="I87" s="308"/>
    </row>
    <row r="88" ht="15.95" customHeight="1" spans="1:9">
      <c r="A88" s="305" t="s">
        <v>744</v>
      </c>
      <c r="B88" s="306">
        <f>SUM(C88:D88)</f>
        <v>12251</v>
      </c>
      <c r="C88" s="306">
        <f t="shared" ref="C88" si="44">SUM(C89:C90)</f>
        <v>2233</v>
      </c>
      <c r="D88" s="306">
        <f>SUM(E88:I88)</f>
        <v>10018</v>
      </c>
      <c r="E88" s="306">
        <f t="shared" ref="E88:I88" si="45">SUM(E89:E90)</f>
        <v>5764</v>
      </c>
      <c r="F88" s="306">
        <f>SUM(F89:F90)</f>
        <v>46</v>
      </c>
      <c r="G88" s="306">
        <f>SUM(G89:G90)</f>
        <v>3758</v>
      </c>
      <c r="H88" s="306">
        <f>SUM(H89:H90)</f>
        <v>372</v>
      </c>
      <c r="I88" s="306">
        <f>SUM(I89:I90)</f>
        <v>78</v>
      </c>
    </row>
    <row r="89" ht="15.95" customHeight="1" spans="1:9">
      <c r="A89" s="307" t="s">
        <v>745</v>
      </c>
      <c r="B89" s="306">
        <f>SUM(C89:D89)</f>
        <v>1202</v>
      </c>
      <c r="C89" s="308"/>
      <c r="D89" s="306">
        <f>SUM(E89:I89)</f>
        <v>1202</v>
      </c>
      <c r="E89" s="308">
        <v>752</v>
      </c>
      <c r="F89" s="308"/>
      <c r="G89" s="308"/>
      <c r="H89" s="308">
        <v>372</v>
      </c>
      <c r="I89" s="308">
        <v>78</v>
      </c>
    </row>
    <row r="90" ht="15.95" customHeight="1" spans="1:9">
      <c r="A90" s="307" t="s">
        <v>746</v>
      </c>
      <c r="B90" s="306">
        <f>SUM(C90:D90)</f>
        <v>11049</v>
      </c>
      <c r="C90" s="308">
        <v>2233</v>
      </c>
      <c r="D90" s="306">
        <f>SUM(E90:I90)</f>
        <v>8816</v>
      </c>
      <c r="E90" s="308">
        <v>5012</v>
      </c>
      <c r="F90" s="308">
        <v>46</v>
      </c>
      <c r="G90" s="308">
        <v>3758</v>
      </c>
      <c r="H90" s="308"/>
      <c r="I90" s="308"/>
    </row>
    <row r="91" ht="15.95" customHeight="1" spans="1:9">
      <c r="A91" s="305" t="s">
        <v>747</v>
      </c>
      <c r="B91" s="306">
        <f>SUM(C91:D91)</f>
        <v>2544</v>
      </c>
      <c r="C91" s="306">
        <f t="shared" ref="C91" si="46">SUM(C92:C96)</f>
        <v>0</v>
      </c>
      <c r="D91" s="306">
        <f>SUM(E91:I91)</f>
        <v>2544</v>
      </c>
      <c r="E91" s="306">
        <f t="shared" ref="E91:I91" si="47">SUM(E92:E96)</f>
        <v>701</v>
      </c>
      <c r="F91" s="306">
        <f>SUM(F92:F96)</f>
        <v>105</v>
      </c>
      <c r="G91" s="306">
        <f>SUM(G92:G96)</f>
        <v>138</v>
      </c>
      <c r="H91" s="306">
        <f>SUM(H92:H96)</f>
        <v>784</v>
      </c>
      <c r="I91" s="306">
        <f>SUM(I92:I96)</f>
        <v>816</v>
      </c>
    </row>
    <row r="92" ht="15.95" customHeight="1" spans="1:9">
      <c r="A92" s="307" t="s">
        <v>748</v>
      </c>
      <c r="B92" s="306">
        <f>SUM(C92:D92)</f>
        <v>118</v>
      </c>
      <c r="C92" s="308"/>
      <c r="D92" s="306">
        <f>SUM(E92:I92)</f>
        <v>118</v>
      </c>
      <c r="E92" s="308"/>
      <c r="F92" s="308"/>
      <c r="G92" s="308"/>
      <c r="H92" s="308"/>
      <c r="I92" s="308">
        <v>118</v>
      </c>
    </row>
    <row r="93" ht="15.95" customHeight="1" spans="1:9">
      <c r="A93" s="307" t="s">
        <v>749</v>
      </c>
      <c r="B93" s="306">
        <f>SUM(C93:D93)</f>
        <v>687</v>
      </c>
      <c r="C93" s="308"/>
      <c r="D93" s="306">
        <f>SUM(E93:I93)</f>
        <v>687</v>
      </c>
      <c r="E93" s="308">
        <v>346</v>
      </c>
      <c r="F93" s="308"/>
      <c r="G93" s="308"/>
      <c r="H93" s="308">
        <v>202</v>
      </c>
      <c r="I93" s="308">
        <v>139</v>
      </c>
    </row>
    <row r="94" ht="15.95" customHeight="1" spans="1:9">
      <c r="A94" s="307" t="s">
        <v>750</v>
      </c>
      <c r="B94" s="306">
        <f>SUM(C94:D94)</f>
        <v>0</v>
      </c>
      <c r="C94" s="308"/>
      <c r="D94" s="306">
        <f>SUM(E94:I94)</f>
        <v>0</v>
      </c>
      <c r="E94" s="308"/>
      <c r="F94" s="308"/>
      <c r="G94" s="308"/>
      <c r="H94" s="308"/>
      <c r="I94" s="308"/>
    </row>
    <row r="95" ht="15.95" customHeight="1" spans="1:9">
      <c r="A95" s="307" t="s">
        <v>751</v>
      </c>
      <c r="B95" s="306">
        <f>SUM(C95:D95)</f>
        <v>1676</v>
      </c>
      <c r="C95" s="308"/>
      <c r="D95" s="306">
        <f>SUM(E95:I95)</f>
        <v>1676</v>
      </c>
      <c r="E95" s="308">
        <v>355</v>
      </c>
      <c r="F95" s="308">
        <v>105</v>
      </c>
      <c r="G95" s="308">
        <v>138</v>
      </c>
      <c r="H95" s="308">
        <v>519</v>
      </c>
      <c r="I95" s="308">
        <v>559</v>
      </c>
    </row>
    <row r="96" ht="15.95" customHeight="1" spans="1:9">
      <c r="A96" s="307" t="s">
        <v>752</v>
      </c>
      <c r="B96" s="306">
        <f>SUM(C96:D96)</f>
        <v>63</v>
      </c>
      <c r="C96" s="308"/>
      <c r="D96" s="306">
        <f>SUM(E96:I96)</f>
        <v>63</v>
      </c>
      <c r="E96" s="308"/>
      <c r="F96" s="308"/>
      <c r="G96" s="308"/>
      <c r="H96" s="308">
        <v>63</v>
      </c>
      <c r="I96" s="308"/>
    </row>
    <row r="97" ht="15.95" customHeight="1" spans="1:9">
      <c r="A97" s="305" t="s">
        <v>753</v>
      </c>
      <c r="B97" s="306">
        <f>SUM(C97:D97)</f>
        <v>2822</v>
      </c>
      <c r="C97" s="306">
        <f t="shared" ref="C97" si="48">SUM(C98:C100)</f>
        <v>33</v>
      </c>
      <c r="D97" s="306">
        <f>SUM(E97:I97)</f>
        <v>2789</v>
      </c>
      <c r="E97" s="306">
        <f t="shared" ref="E97:I97" si="49">SUM(E98:E100)</f>
        <v>843</v>
      </c>
      <c r="F97" s="306">
        <f>SUM(F98:F100)</f>
        <v>0</v>
      </c>
      <c r="G97" s="306">
        <f>SUM(G98:G100)</f>
        <v>1577</v>
      </c>
      <c r="H97" s="306">
        <f>SUM(H98:H100)</f>
        <v>369</v>
      </c>
      <c r="I97" s="306">
        <f>SUM(I98:I100)</f>
        <v>0</v>
      </c>
    </row>
    <row r="98" ht="15.95" customHeight="1" spans="1:9">
      <c r="A98" s="307" t="s">
        <v>754</v>
      </c>
      <c r="B98" s="306">
        <f>SUM(C98:D98)</f>
        <v>2008</v>
      </c>
      <c r="C98" s="308">
        <v>33</v>
      </c>
      <c r="D98" s="306">
        <f>SUM(E98:I98)</f>
        <v>1975</v>
      </c>
      <c r="E98" s="308">
        <v>537</v>
      </c>
      <c r="F98" s="308"/>
      <c r="G98" s="308">
        <v>1438</v>
      </c>
      <c r="H98" s="308"/>
      <c r="I98" s="308"/>
    </row>
    <row r="99" ht="15.95" customHeight="1" spans="1:9">
      <c r="A99" s="307" t="s">
        <v>755</v>
      </c>
      <c r="B99" s="306">
        <f>SUM(C99:D99)</f>
        <v>397</v>
      </c>
      <c r="C99" s="308"/>
      <c r="D99" s="306">
        <f>SUM(E99:I99)</f>
        <v>397</v>
      </c>
      <c r="E99" s="308">
        <v>28</v>
      </c>
      <c r="F99" s="308"/>
      <c r="G99" s="308"/>
      <c r="H99" s="308">
        <v>369</v>
      </c>
      <c r="I99" s="308"/>
    </row>
    <row r="100" ht="15.95" customHeight="1" spans="1:9">
      <c r="A100" s="307" t="s">
        <v>756</v>
      </c>
      <c r="B100" s="306">
        <f>SUM(C100:D100)</f>
        <v>417</v>
      </c>
      <c r="C100" s="308"/>
      <c r="D100" s="306">
        <f>SUM(E100:I100)</f>
        <v>417</v>
      </c>
      <c r="E100" s="308">
        <v>278</v>
      </c>
      <c r="F100" s="308"/>
      <c r="G100" s="308">
        <v>139</v>
      </c>
      <c r="H100" s="308"/>
      <c r="I100" s="308"/>
    </row>
    <row r="101" ht="15.95" customHeight="1" spans="1:9">
      <c r="A101" s="305" t="s">
        <v>757</v>
      </c>
      <c r="B101" s="306">
        <f>SUM(C101:D101)</f>
        <v>273</v>
      </c>
      <c r="C101" s="306">
        <f t="shared" ref="C101" si="50">SUM(C102:C103)</f>
        <v>273</v>
      </c>
      <c r="D101" s="306">
        <f>SUM(E101:I101)</f>
        <v>0</v>
      </c>
      <c r="E101" s="306">
        <f t="shared" ref="E101:I101" si="51">SUM(E102:E103)</f>
        <v>0</v>
      </c>
      <c r="F101" s="306">
        <f>SUM(F102:F103)</f>
        <v>0</v>
      </c>
      <c r="G101" s="306">
        <f>SUM(G102:G103)</f>
        <v>0</v>
      </c>
      <c r="H101" s="306">
        <f>SUM(H102:H103)</f>
        <v>0</v>
      </c>
      <c r="I101" s="306">
        <f>SUM(I102:I103)</f>
        <v>0</v>
      </c>
    </row>
    <row r="102" ht="15.95" customHeight="1" spans="1:9">
      <c r="A102" s="307" t="s">
        <v>758</v>
      </c>
      <c r="B102" s="306">
        <f>SUM(C102:D102)</f>
        <v>273</v>
      </c>
      <c r="C102" s="308">
        <v>273</v>
      </c>
      <c r="D102" s="306">
        <f>SUM(E102:I102)</f>
        <v>0</v>
      </c>
      <c r="E102" s="308"/>
      <c r="F102" s="308"/>
      <c r="G102" s="308"/>
      <c r="H102" s="308"/>
      <c r="I102" s="308"/>
    </row>
    <row r="103" ht="15.95" customHeight="1" spans="1:9">
      <c r="A103" s="307" t="s">
        <v>759</v>
      </c>
      <c r="B103" s="306">
        <f>SUM(C103:D103)</f>
        <v>0</v>
      </c>
      <c r="C103" s="308"/>
      <c r="D103" s="306">
        <f>SUM(E103:I103)</f>
        <v>0</v>
      </c>
      <c r="E103" s="308"/>
      <c r="F103" s="308"/>
      <c r="G103" s="308"/>
      <c r="H103" s="308"/>
      <c r="I103" s="308"/>
    </row>
    <row r="104" ht="15.95" customHeight="1" spans="1:9">
      <c r="A104" s="305" t="s">
        <v>760</v>
      </c>
      <c r="B104" s="306">
        <f>SUM(C104:D104)</f>
        <v>26999</v>
      </c>
      <c r="C104" s="306">
        <f t="shared" ref="C104" si="52">SUM(C105:C106)</f>
        <v>16598</v>
      </c>
      <c r="D104" s="306">
        <f>SUM(E104:I104)</f>
        <v>10401</v>
      </c>
      <c r="E104" s="306">
        <f t="shared" ref="E104:I104" si="53">SUM(E105:E106)</f>
        <v>7320</v>
      </c>
      <c r="F104" s="306">
        <f>SUM(F105:F106)</f>
        <v>853</v>
      </c>
      <c r="G104" s="306">
        <f>SUM(G105:G106)</f>
        <v>980</v>
      </c>
      <c r="H104" s="306">
        <f>SUM(H105:H106)</f>
        <v>1039</v>
      </c>
      <c r="I104" s="306">
        <f>SUM(I105:I106)</f>
        <v>209</v>
      </c>
    </row>
    <row r="105" ht="15.95" customHeight="1" spans="1:9">
      <c r="A105" s="307" t="s">
        <v>761</v>
      </c>
      <c r="B105" s="306">
        <f>SUM(C105:D105)</f>
        <v>26999</v>
      </c>
      <c r="C105" s="308">
        <v>16598</v>
      </c>
      <c r="D105" s="306">
        <f>SUM(E105:I105)</f>
        <v>10401</v>
      </c>
      <c r="E105" s="308">
        <v>7320</v>
      </c>
      <c r="F105" s="308">
        <v>853</v>
      </c>
      <c r="G105" s="308">
        <v>980</v>
      </c>
      <c r="H105" s="308">
        <v>1039</v>
      </c>
      <c r="I105" s="308">
        <v>209</v>
      </c>
    </row>
    <row r="106" ht="15.95" customHeight="1" spans="1:9">
      <c r="A106" s="307" t="s">
        <v>762</v>
      </c>
      <c r="B106" s="306">
        <f>SUM(C106:D106)</f>
        <v>0</v>
      </c>
      <c r="C106" s="308"/>
      <c r="D106" s="306">
        <f>SUM(E106:I106)</f>
        <v>0</v>
      </c>
      <c r="E106" s="308"/>
      <c r="F106" s="308"/>
      <c r="G106" s="308"/>
      <c r="H106" s="308"/>
      <c r="I106" s="308"/>
    </row>
    <row r="107" ht="15.95" customHeight="1" spans="1:9">
      <c r="A107" s="305" t="s">
        <v>763</v>
      </c>
      <c r="B107" s="306">
        <f>SUM(C107:D107)</f>
        <v>25698</v>
      </c>
      <c r="C107" s="306">
        <f t="shared" ref="C107" si="54">SUM(C108)</f>
        <v>11017</v>
      </c>
      <c r="D107" s="306">
        <f>SUM(E107:I107)</f>
        <v>14681</v>
      </c>
      <c r="E107" s="306">
        <f t="shared" ref="E107:I107" si="55">SUM(E108)</f>
        <v>5987</v>
      </c>
      <c r="F107" s="306">
        <f>SUM(F108)</f>
        <v>1250</v>
      </c>
      <c r="G107" s="306">
        <f>SUM(G108)</f>
        <v>2151</v>
      </c>
      <c r="H107" s="306">
        <f>SUM(H108)</f>
        <v>3973</v>
      </c>
      <c r="I107" s="306">
        <f>SUM(I108)</f>
        <v>1320</v>
      </c>
    </row>
    <row r="108" ht="15.95" customHeight="1" spans="1:9">
      <c r="A108" s="307" t="s">
        <v>764</v>
      </c>
      <c r="B108" s="306">
        <f>SUM(C108:D108)</f>
        <v>25698</v>
      </c>
      <c r="C108" s="308">
        <v>11017</v>
      </c>
      <c r="D108" s="306">
        <f>SUM(E108:I108)</f>
        <v>14681</v>
      </c>
      <c r="E108" s="308">
        <v>5987</v>
      </c>
      <c r="F108" s="308">
        <v>1250</v>
      </c>
      <c r="G108" s="308">
        <v>2151</v>
      </c>
      <c r="H108" s="308">
        <v>3973</v>
      </c>
      <c r="I108" s="308">
        <v>1320</v>
      </c>
    </row>
    <row r="109" ht="15.95" customHeight="1" spans="1:9">
      <c r="A109" s="305" t="s">
        <v>765</v>
      </c>
      <c r="B109" s="306">
        <f>SUM(C109:D109)</f>
        <v>48</v>
      </c>
      <c r="C109" s="306">
        <f t="shared" ref="C109" si="56">SUM(C110:C110)</f>
        <v>48</v>
      </c>
      <c r="D109" s="306">
        <f>SUM(E109:I109)</f>
        <v>0</v>
      </c>
      <c r="E109" s="306">
        <f t="shared" ref="E109:I109" si="57">SUM(E110:E110)</f>
        <v>0</v>
      </c>
      <c r="F109" s="306">
        <f>SUM(F110:F110)</f>
        <v>0</v>
      </c>
      <c r="G109" s="306">
        <f>SUM(G110:G110)</f>
        <v>0</v>
      </c>
      <c r="H109" s="306">
        <f>SUM(H110:H110)</f>
        <v>0</v>
      </c>
      <c r="I109" s="306">
        <f>SUM(I110:I110)</f>
        <v>0</v>
      </c>
    </row>
    <row r="110" ht="15.95" customHeight="1" spans="1:9">
      <c r="A110" s="307" t="s">
        <v>766</v>
      </c>
      <c r="B110" s="306">
        <f>SUM(C110:D110)</f>
        <v>48</v>
      </c>
      <c r="C110" s="308">
        <v>48</v>
      </c>
      <c r="D110" s="306">
        <f>SUM(E110:I110)</f>
        <v>0</v>
      </c>
      <c r="E110" s="308"/>
      <c r="F110" s="308"/>
      <c r="G110" s="308"/>
      <c r="H110" s="308"/>
      <c r="I110" s="308"/>
    </row>
    <row r="111" ht="15.95" customHeight="1" spans="1:9">
      <c r="A111" s="305" t="s">
        <v>767</v>
      </c>
      <c r="B111" s="306">
        <f t="shared" ref="B111:B114" si="58">SUM(C111:D111)</f>
        <v>0</v>
      </c>
      <c r="C111" s="306">
        <f t="shared" ref="C111" si="59">SUM(C112)</f>
        <v>0</v>
      </c>
      <c r="D111" s="306">
        <f t="shared" ref="D111:D114" si="60">SUM(E111:I111)</f>
        <v>0</v>
      </c>
      <c r="E111" s="306">
        <f t="shared" ref="E111:I111" si="61">SUM(E112)</f>
        <v>0</v>
      </c>
      <c r="F111" s="306">
        <f>SUM(F112)</f>
        <v>0</v>
      </c>
      <c r="G111" s="306">
        <f>SUM(G112)</f>
        <v>0</v>
      </c>
      <c r="H111" s="306">
        <f>SUM(H112)</f>
        <v>0</v>
      </c>
      <c r="I111" s="306">
        <f>SUM(I112)</f>
        <v>0</v>
      </c>
    </row>
    <row r="112" ht="15.95" customHeight="1" spans="1:9">
      <c r="A112" s="307" t="s">
        <v>768</v>
      </c>
      <c r="B112" s="306">
        <f>SUM(C112:D112)</f>
        <v>0</v>
      </c>
      <c r="C112" s="308"/>
      <c r="D112" s="306">
        <f>SUM(E112:I112)</f>
        <v>0</v>
      </c>
      <c r="E112" s="308"/>
      <c r="F112" s="308"/>
      <c r="G112" s="308"/>
      <c r="H112" s="308"/>
      <c r="I112" s="308"/>
    </row>
    <row r="113" ht="15.95" customHeight="1" spans="1:9">
      <c r="A113" s="305" t="s">
        <v>769</v>
      </c>
      <c r="B113" s="306">
        <f>SUM(C113:D113)</f>
        <v>229</v>
      </c>
      <c r="C113" s="306">
        <f t="shared" ref="C113" si="62">SUM(C114)</f>
        <v>229</v>
      </c>
      <c r="D113" s="306">
        <f>SUM(E113:I113)</f>
        <v>0</v>
      </c>
      <c r="E113" s="306">
        <f t="shared" ref="E113:I113" si="63">SUM(E114)</f>
        <v>0</v>
      </c>
      <c r="F113" s="306">
        <f>SUM(F114)</f>
        <v>0</v>
      </c>
      <c r="G113" s="306">
        <f>SUM(G114)</f>
        <v>0</v>
      </c>
      <c r="H113" s="306">
        <f>SUM(H114)</f>
        <v>0</v>
      </c>
      <c r="I113" s="306">
        <f>SUM(I114)</f>
        <v>0</v>
      </c>
    </row>
    <row r="114" ht="15.95" customHeight="1" spans="1:9">
      <c r="A114" s="307" t="s">
        <v>559</v>
      </c>
      <c r="B114" s="306">
        <f>SUM(C114:D114)</f>
        <v>229</v>
      </c>
      <c r="C114" s="308">
        <v>229</v>
      </c>
      <c r="D114" s="306">
        <f>SUM(E114:I114)</f>
        <v>0</v>
      </c>
      <c r="E114" s="308"/>
      <c r="F114" s="308"/>
      <c r="G114" s="308"/>
      <c r="H114" s="308"/>
      <c r="I114" s="308"/>
    </row>
  </sheetData>
  <mergeCells count="1">
    <mergeCell ref="A1:I1"/>
  </mergeCells>
  <printOptions horizontalCentered="1"/>
  <pageMargins left="0.984027777777778" right="0.984027777777778" top="0.865277777777778" bottom="0.984027777777778" header="0.313888888888889" footer="0.313888888888889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B4" sqref="B4:D15"/>
    </sheetView>
  </sheetViews>
  <sheetFormatPr defaultColWidth="7.875" defaultRowHeight="13.5" outlineLevelCol="5"/>
  <cols>
    <col min="1" max="1" width="38.375" style="101" customWidth="1"/>
    <col min="2" max="2" width="13.25" style="101" customWidth="1"/>
    <col min="3" max="3" width="13.25" style="113" customWidth="1"/>
    <col min="4" max="4" width="13.25" style="101" customWidth="1"/>
    <col min="5" max="5" width="16.125" style="271" customWidth="1"/>
    <col min="6" max="6" width="18.875" style="271" customWidth="1"/>
    <col min="7" max="16384" width="7.875" style="101"/>
  </cols>
  <sheetData>
    <row r="1" s="112" customFormat="1" ht="28.5" customHeight="1" spans="1:6">
      <c r="A1" s="114" t="s">
        <v>770</v>
      </c>
      <c r="B1" s="114"/>
      <c r="C1" s="114"/>
      <c r="D1" s="114"/>
      <c r="E1" s="114"/>
      <c r="F1" s="114"/>
    </row>
    <row r="2" ht="17.25" customHeight="1" spans="1:6">
      <c r="A2" s="272" t="s">
        <v>771</v>
      </c>
      <c r="B2" s="273"/>
      <c r="C2" s="273"/>
      <c r="D2" s="285"/>
      <c r="E2" s="294" t="s">
        <v>117</v>
      </c>
      <c r="F2" s="294"/>
    </row>
    <row r="3" s="113" customFormat="1" ht="34.5" customHeight="1" spans="1:6">
      <c r="A3" s="117" t="s">
        <v>135</v>
      </c>
      <c r="B3" s="117" t="s">
        <v>48</v>
      </c>
      <c r="C3" s="117" t="s">
        <v>643</v>
      </c>
      <c r="D3" s="117" t="s">
        <v>50</v>
      </c>
      <c r="E3" s="275" t="s">
        <v>772</v>
      </c>
      <c r="F3" s="275" t="s">
        <v>773</v>
      </c>
    </row>
    <row r="4" ht="29.25" customHeight="1" spans="1:6">
      <c r="A4" s="249" t="s">
        <v>774</v>
      </c>
      <c r="B4" s="252">
        <v>215643</v>
      </c>
      <c r="C4" s="133">
        <v>103107</v>
      </c>
      <c r="D4" s="252">
        <v>175555</v>
      </c>
      <c r="E4" s="276">
        <f>D4/C4</f>
        <v>1.703</v>
      </c>
      <c r="F4" s="122">
        <f>(D4-B4)/B4</f>
        <v>-0.186</v>
      </c>
    </row>
    <row r="5" ht="29.25" customHeight="1" spans="1:6">
      <c r="A5" s="249" t="s">
        <v>775</v>
      </c>
      <c r="B5" s="252"/>
      <c r="C5" s="252"/>
      <c r="D5" s="252"/>
      <c r="E5" s="276"/>
      <c r="F5" s="122"/>
    </row>
    <row r="6" ht="29.25" customHeight="1" spans="1:6">
      <c r="A6" s="249" t="s">
        <v>776</v>
      </c>
      <c r="B6" s="252"/>
      <c r="C6" s="252"/>
      <c r="D6" s="252"/>
      <c r="E6" s="276"/>
      <c r="F6" s="122"/>
    </row>
    <row r="7" ht="29.25" customHeight="1" spans="1:6">
      <c r="A7" s="249" t="s">
        <v>777</v>
      </c>
      <c r="B7" s="252"/>
      <c r="C7" s="252"/>
      <c r="D7" s="252"/>
      <c r="E7" s="276"/>
      <c r="F7" s="122"/>
    </row>
    <row r="8" ht="29.25" customHeight="1" spans="1:6">
      <c r="A8" s="249" t="s">
        <v>778</v>
      </c>
      <c r="B8" s="252">
        <v>4870</v>
      </c>
      <c r="C8" s="252">
        <v>1800</v>
      </c>
      <c r="D8" s="252">
        <v>7715</v>
      </c>
      <c r="E8" s="276">
        <f t="shared" ref="E8:E9" si="0">D8/C8</f>
        <v>4.286</v>
      </c>
      <c r="F8" s="122">
        <f t="shared" ref="F8:F9" si="1">(D8-B8)/B8</f>
        <v>0.584</v>
      </c>
    </row>
    <row r="9" ht="29.25" customHeight="1" spans="1:6">
      <c r="A9" s="249" t="s">
        <v>779</v>
      </c>
      <c r="B9" s="252">
        <v>943</v>
      </c>
      <c r="C9" s="252">
        <v>900</v>
      </c>
      <c r="D9" s="252">
        <v>833</v>
      </c>
      <c r="E9" s="276">
        <f>D9/C9</f>
        <v>0.926</v>
      </c>
      <c r="F9" s="122">
        <f>(D9-B9)/B9</f>
        <v>-0.117</v>
      </c>
    </row>
    <row r="10" ht="29.25" customHeight="1" spans="1:6">
      <c r="A10" s="249" t="s">
        <v>780</v>
      </c>
      <c r="B10" s="252"/>
      <c r="C10" s="252"/>
      <c r="D10" s="252"/>
      <c r="E10" s="276"/>
      <c r="F10" s="122"/>
    </row>
    <row r="11" ht="29.25" customHeight="1" spans="1:6">
      <c r="A11" s="249" t="s">
        <v>781</v>
      </c>
      <c r="B11" s="252"/>
      <c r="C11" s="252"/>
      <c r="D11" s="252"/>
      <c r="E11" s="276"/>
      <c r="F11" s="122"/>
    </row>
    <row r="12" ht="29.25" customHeight="1" spans="1:6">
      <c r="A12" s="249" t="s">
        <v>782</v>
      </c>
      <c r="B12" s="252">
        <v>754</v>
      </c>
      <c r="C12" s="252">
        <v>850</v>
      </c>
      <c r="D12" s="252">
        <v>765</v>
      </c>
      <c r="E12" s="276">
        <f t="shared" ref="E12" si="2">D12/C12</f>
        <v>0.9</v>
      </c>
      <c r="F12" s="122">
        <f t="shared" ref="F12:F15" si="3">(D12-B12)/B12</f>
        <v>0.015</v>
      </c>
    </row>
    <row r="13" ht="29.25" customHeight="1" spans="1:6">
      <c r="A13" s="249" t="s">
        <v>783</v>
      </c>
      <c r="B13" s="252">
        <v>2329</v>
      </c>
      <c r="C13" s="252">
        <v>2400</v>
      </c>
      <c r="D13" s="252">
        <v>2056</v>
      </c>
      <c r="E13" s="276"/>
      <c r="F13" s="122">
        <f>(D13-B13)/B13</f>
        <v>-0.117</v>
      </c>
    </row>
    <row r="14" ht="29.25" customHeight="1" spans="1:6">
      <c r="A14" s="249" t="s">
        <v>784</v>
      </c>
      <c r="B14" s="252">
        <v>370</v>
      </c>
      <c r="C14" s="252">
        <v>200</v>
      </c>
      <c r="D14" s="252">
        <v>27658</v>
      </c>
      <c r="E14" s="276">
        <f>D14/C14</f>
        <v>138.29</v>
      </c>
      <c r="F14" s="122">
        <f>(D14-B14)/B14</f>
        <v>73.751</v>
      </c>
    </row>
    <row r="15" s="113" customFormat="1" ht="34.5" customHeight="1" spans="1:6">
      <c r="A15" s="123" t="s">
        <v>122</v>
      </c>
      <c r="B15" s="124">
        <f>SUM(B4:B14)</f>
        <v>224909</v>
      </c>
      <c r="C15" s="124">
        <f>SUM(C4:C14)</f>
        <v>109257</v>
      </c>
      <c r="D15" s="124">
        <f>SUM(D4:D14)</f>
        <v>214582</v>
      </c>
      <c r="E15" s="279">
        <f>D15/C15</f>
        <v>1.964</v>
      </c>
      <c r="F15" s="125">
        <f>(D15-B15)/B15</f>
        <v>-0.046</v>
      </c>
    </row>
    <row r="16" ht="29.25" customHeight="1" spans="1:1">
      <c r="A16" s="283"/>
    </row>
    <row r="17" ht="14.25" customHeight="1" spans="1:6">
      <c r="A17" s="281"/>
      <c r="B17" s="281"/>
      <c r="C17" s="295"/>
      <c r="D17" s="281"/>
      <c r="E17" s="282"/>
      <c r="F17" s="282"/>
    </row>
    <row r="18" spans="1:6">
      <c r="A18" s="283"/>
      <c r="B18" s="283"/>
      <c r="C18" s="296"/>
      <c r="D18" s="283"/>
      <c r="E18" s="284"/>
      <c r="F18" s="284"/>
    </row>
    <row r="19" spans="1:1">
      <c r="A19" s="283"/>
    </row>
    <row r="20" ht="18" customHeight="1" spans="1:1">
      <c r="A20" s="283"/>
    </row>
    <row r="21" spans="1:6">
      <c r="A21" s="281"/>
      <c r="B21" s="281"/>
      <c r="C21" s="295"/>
      <c r="D21" s="281"/>
      <c r="E21" s="282"/>
      <c r="F21" s="282"/>
    </row>
    <row r="22" ht="18" customHeight="1" spans="1:6">
      <c r="A22" s="281"/>
      <c r="B22" s="281"/>
      <c r="C22" s="295"/>
      <c r="D22" s="281"/>
      <c r="E22" s="282"/>
      <c r="F22" s="282"/>
    </row>
    <row r="23" ht="18" customHeight="1"/>
    <row r="24" ht="18" customHeight="1"/>
    <row r="32" ht="28.5" customHeight="1"/>
    <row r="33" ht="28.5" customHeight="1"/>
  </sheetData>
  <mergeCells count="2">
    <mergeCell ref="A1:F1"/>
    <mergeCell ref="E2:F2"/>
  </mergeCells>
  <printOptions horizontalCentered="1"/>
  <pageMargins left="0.984027777777778" right="0.984027777777778" top="0.865277777777778" bottom="0.984027777777778" header="0.511805555555556" footer="0.511805555555556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B4" sqref="B4:C16"/>
    </sheetView>
  </sheetViews>
  <sheetFormatPr defaultColWidth="7.875" defaultRowHeight="13.5" outlineLevelCol="4"/>
  <cols>
    <col min="1" max="1" width="30" style="101" customWidth="1"/>
    <col min="2" max="3" width="24.125" style="101" customWidth="1"/>
    <col min="4" max="4" width="26.125" style="271" customWidth="1"/>
    <col min="5" max="16384" width="7.875" style="101"/>
  </cols>
  <sheetData>
    <row r="1" s="112" customFormat="1" ht="30.75" customHeight="1" spans="1:4">
      <c r="A1" s="114" t="s">
        <v>785</v>
      </c>
      <c r="B1" s="114"/>
      <c r="C1" s="114"/>
      <c r="D1" s="114"/>
    </row>
    <row r="2" ht="18" customHeight="1" spans="1:5">
      <c r="A2" s="272" t="s">
        <v>786</v>
      </c>
      <c r="B2" s="273"/>
      <c r="C2" s="273"/>
      <c r="D2" s="286" t="s">
        <v>117</v>
      </c>
      <c r="E2" s="287"/>
    </row>
    <row r="3" s="113" customFormat="1" ht="43.5" customHeight="1" spans="1:4">
      <c r="A3" s="118" t="s">
        <v>47</v>
      </c>
      <c r="B3" s="117" t="s">
        <v>48</v>
      </c>
      <c r="C3" s="117" t="s">
        <v>50</v>
      </c>
      <c r="D3" s="275" t="s">
        <v>773</v>
      </c>
    </row>
    <row r="4" s="113" customFormat="1" ht="25.5" customHeight="1" spans="1:4">
      <c r="A4" s="249" t="s">
        <v>787</v>
      </c>
      <c r="B4" s="288"/>
      <c r="C4" s="252">
        <v>220</v>
      </c>
      <c r="D4" s="275"/>
    </row>
    <row r="5" ht="25.5" customHeight="1" spans="1:4">
      <c r="A5" s="249" t="s">
        <v>788</v>
      </c>
      <c r="B5" s="252">
        <v>800</v>
      </c>
      <c r="C5" s="252">
        <v>727</v>
      </c>
      <c r="D5" s="289">
        <f>+(C5-B5)/B5</f>
        <v>-0.091</v>
      </c>
    </row>
    <row r="6" ht="25.5" customHeight="1" spans="1:4">
      <c r="A6" s="249" t="s">
        <v>789</v>
      </c>
      <c r="B6" s="252">
        <v>90095</v>
      </c>
      <c r="C6" s="252">
        <v>113370</v>
      </c>
      <c r="D6" s="289">
        <f>+(C6-B6)/B6</f>
        <v>0.258</v>
      </c>
    </row>
    <row r="7" ht="25.5" customHeight="1" spans="1:4">
      <c r="A7" s="249" t="s">
        <v>790</v>
      </c>
      <c r="B7" s="252"/>
      <c r="C7" s="252">
        <v>650</v>
      </c>
      <c r="D7" s="289"/>
    </row>
    <row r="8" ht="25.5" customHeight="1" spans="1:4">
      <c r="A8" s="249" t="s">
        <v>791</v>
      </c>
      <c r="B8" s="252"/>
      <c r="C8" s="252">
        <v>20000</v>
      </c>
      <c r="D8" s="289"/>
    </row>
    <row r="9" ht="25.5" customHeight="1" spans="1:4">
      <c r="A9" s="249" t="s">
        <v>792</v>
      </c>
      <c r="B9" s="252"/>
      <c r="C9" s="252"/>
      <c r="D9" s="289"/>
    </row>
    <row r="10" ht="25.5" customHeight="1" spans="1:4">
      <c r="A10" s="249" t="s">
        <v>793</v>
      </c>
      <c r="B10" s="252">
        <v>640</v>
      </c>
      <c r="C10" s="252"/>
      <c r="D10" s="289">
        <f t="shared" ref="D10" si="0">+(C10-B10)/B10</f>
        <v>-1</v>
      </c>
    </row>
    <row r="11" ht="25.5" customHeight="1" spans="1:4">
      <c r="A11" s="249" t="s">
        <v>794</v>
      </c>
      <c r="B11" s="252">
        <v>1569</v>
      </c>
      <c r="C11" s="252">
        <v>3964</v>
      </c>
      <c r="D11" s="289">
        <f t="shared" ref="D11:D16" si="1">+(C11-B11)/B11</f>
        <v>1.526</v>
      </c>
    </row>
    <row r="12" ht="25.5" customHeight="1" spans="1:4">
      <c r="A12" s="290" t="s">
        <v>795</v>
      </c>
      <c r="B12" s="291">
        <f>SUM(B13:B15)</f>
        <v>10300</v>
      </c>
      <c r="C12" s="291">
        <f>SUM(C13:C15)</f>
        <v>29016</v>
      </c>
      <c r="D12" s="289">
        <f>+(C12-B12)/B12</f>
        <v>1.817</v>
      </c>
    </row>
    <row r="13" ht="25.5" customHeight="1" spans="1:4">
      <c r="A13" s="249" t="s">
        <v>796</v>
      </c>
      <c r="B13" s="292">
        <v>1275</v>
      </c>
      <c r="C13" s="252">
        <v>842</v>
      </c>
      <c r="D13" s="289">
        <f>+(C13-B13)/B13</f>
        <v>-0.34</v>
      </c>
    </row>
    <row r="14" ht="25.5" customHeight="1" spans="1:4">
      <c r="A14" s="249" t="s">
        <v>797</v>
      </c>
      <c r="B14" s="292">
        <v>8833</v>
      </c>
      <c r="C14" s="252">
        <v>7126</v>
      </c>
      <c r="D14" s="289">
        <f>+(C14-B14)/B14</f>
        <v>-0.193</v>
      </c>
    </row>
    <row r="15" ht="25.5" customHeight="1" spans="1:4">
      <c r="A15" s="277" t="s">
        <v>798</v>
      </c>
      <c r="B15" s="292">
        <v>192</v>
      </c>
      <c r="C15" s="252">
        <v>21048</v>
      </c>
      <c r="D15" s="289">
        <f>+(C15-B15)/B15</f>
        <v>108.625</v>
      </c>
    </row>
    <row r="16" s="113" customFormat="1" ht="25.5" customHeight="1" spans="1:5">
      <c r="A16" s="278" t="s">
        <v>151</v>
      </c>
      <c r="B16" s="124">
        <f>SUM(B4:B12)</f>
        <v>103404</v>
      </c>
      <c r="C16" s="124">
        <f>SUM(C4:C12)</f>
        <v>167947</v>
      </c>
      <c r="D16" s="279">
        <f>+(C16-B16)/B16</f>
        <v>0.624</v>
      </c>
      <c r="E16" s="293"/>
    </row>
    <row r="17" ht="30.75" customHeight="1" spans="3:3">
      <c r="C17" s="280"/>
    </row>
    <row r="18" ht="14.25" customHeight="1" spans="1:4">
      <c r="A18" s="281"/>
      <c r="B18" s="281"/>
      <c r="C18" s="281"/>
      <c r="D18" s="282"/>
    </row>
    <row r="19" spans="1:4">
      <c r="A19" s="283"/>
      <c r="B19" s="283"/>
      <c r="C19" s="283"/>
      <c r="D19" s="284"/>
    </row>
    <row r="21" ht="18" customHeight="1"/>
    <row r="22" spans="1:4">
      <c r="A22" s="281"/>
      <c r="B22" s="281"/>
      <c r="C22" s="281"/>
      <c r="D22" s="282"/>
    </row>
    <row r="23" ht="18" customHeight="1" spans="1:4">
      <c r="A23" s="281"/>
      <c r="B23" s="281"/>
      <c r="C23" s="281"/>
      <c r="D23" s="282"/>
    </row>
    <row r="24" ht="18" customHeight="1"/>
    <row r="25" ht="18" customHeight="1"/>
    <row r="35" ht="28.5" customHeight="1"/>
    <row r="36" ht="28.5" customHeight="1"/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35416666666666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showZeros="0" zoomScale="115" zoomScaleNormal="115" workbookViewId="0">
      <pane xSplit="1" ySplit="3" topLeftCell="B4" activePane="bottomRight" state="frozen"/>
      <selection/>
      <selection pane="topRight"/>
      <selection pane="bottomLeft"/>
      <selection pane="bottomRight" activeCell="B4" sqref="B4:D15"/>
    </sheetView>
  </sheetViews>
  <sheetFormatPr defaultColWidth="7.875" defaultRowHeight="13.5" outlineLevelCol="5"/>
  <cols>
    <col min="1" max="1" width="32.125" style="101" customWidth="1"/>
    <col min="2" max="4" width="14.875" style="101" customWidth="1"/>
    <col min="5" max="5" width="16.125" style="271" customWidth="1"/>
    <col min="6" max="6" width="18.875" style="271" customWidth="1"/>
    <col min="7" max="16384" width="7.875" style="101"/>
  </cols>
  <sheetData>
    <row r="1" s="112" customFormat="1" ht="28.5" customHeight="1" spans="1:6">
      <c r="A1" s="114" t="s">
        <v>799</v>
      </c>
      <c r="B1" s="114"/>
      <c r="C1" s="114"/>
      <c r="D1" s="114"/>
      <c r="E1" s="114"/>
      <c r="F1" s="114"/>
    </row>
    <row r="2" ht="17.25" customHeight="1" spans="1:6">
      <c r="A2" s="272" t="s">
        <v>800</v>
      </c>
      <c r="B2" s="273"/>
      <c r="C2" s="273"/>
      <c r="D2" s="285"/>
      <c r="E2" s="286" t="s">
        <v>117</v>
      </c>
      <c r="F2" s="286"/>
    </row>
    <row r="3" s="113" customFormat="1" ht="34.5" customHeight="1" spans="1:6">
      <c r="A3" s="117" t="s">
        <v>47</v>
      </c>
      <c r="B3" s="117" t="s">
        <v>48</v>
      </c>
      <c r="C3" s="117" t="s">
        <v>643</v>
      </c>
      <c r="D3" s="117" t="s">
        <v>50</v>
      </c>
      <c r="E3" s="275" t="s">
        <v>772</v>
      </c>
      <c r="F3" s="275" t="s">
        <v>773</v>
      </c>
    </row>
    <row r="4" ht="29.25" customHeight="1" spans="1:6">
      <c r="A4" s="249" t="s">
        <v>774</v>
      </c>
      <c r="B4" s="252">
        <v>176354</v>
      </c>
      <c r="C4" s="133">
        <v>128157</v>
      </c>
      <c r="D4" s="252">
        <v>145233</v>
      </c>
      <c r="E4" s="276">
        <f t="shared" ref="E4" si="0">D4/C4</f>
        <v>1.133</v>
      </c>
      <c r="F4" s="122">
        <f t="shared" ref="F4" si="1">(D4-B4)/B4</f>
        <v>-0.176</v>
      </c>
    </row>
    <row r="5" ht="29.25" customHeight="1" spans="1:6">
      <c r="A5" s="249" t="s">
        <v>775</v>
      </c>
      <c r="B5" s="252"/>
      <c r="C5" s="133"/>
      <c r="D5" s="252"/>
      <c r="E5" s="276"/>
      <c r="F5" s="122"/>
    </row>
    <row r="6" ht="29.25" customHeight="1" spans="1:6">
      <c r="A6" s="249" t="s">
        <v>776</v>
      </c>
      <c r="B6" s="252"/>
      <c r="C6" s="133"/>
      <c r="D6" s="252"/>
      <c r="E6" s="276"/>
      <c r="F6" s="122"/>
    </row>
    <row r="7" ht="29.25" customHeight="1" spans="1:6">
      <c r="A7" s="249" t="s">
        <v>777</v>
      </c>
      <c r="B7" s="252"/>
      <c r="C7" s="252"/>
      <c r="D7" s="252"/>
      <c r="E7" s="276"/>
      <c r="F7" s="122"/>
    </row>
    <row r="8" ht="29.25" customHeight="1" spans="1:6">
      <c r="A8" s="249" t="s">
        <v>778</v>
      </c>
      <c r="B8" s="252">
        <v>4845</v>
      </c>
      <c r="C8" s="133">
        <v>1770</v>
      </c>
      <c r="D8" s="252">
        <v>7621</v>
      </c>
      <c r="E8" s="276">
        <f t="shared" ref="E8:E9" si="2">D8/C8</f>
        <v>4.306</v>
      </c>
      <c r="F8" s="122">
        <f t="shared" ref="F8:F9" si="3">(D8-B8)/B8</f>
        <v>0.573</v>
      </c>
    </row>
    <row r="9" ht="29.25" customHeight="1" spans="1:6">
      <c r="A9" s="249" t="s">
        <v>779</v>
      </c>
      <c r="B9" s="252">
        <v>943</v>
      </c>
      <c r="C9" s="133">
        <v>900</v>
      </c>
      <c r="D9" s="252">
        <v>833</v>
      </c>
      <c r="E9" s="276">
        <f>D9/C9</f>
        <v>0.926</v>
      </c>
      <c r="F9" s="122">
        <f>(D9-B9)/B9</f>
        <v>-0.117</v>
      </c>
    </row>
    <row r="10" ht="29.25" customHeight="1" spans="1:6">
      <c r="A10" s="249" t="s">
        <v>780</v>
      </c>
      <c r="B10" s="252"/>
      <c r="C10" s="133"/>
      <c r="D10" s="252"/>
      <c r="E10" s="276"/>
      <c r="F10" s="122"/>
    </row>
    <row r="11" ht="29.25" customHeight="1" spans="1:6">
      <c r="A11" s="249" t="s">
        <v>781</v>
      </c>
      <c r="B11" s="252"/>
      <c r="C11" s="133"/>
      <c r="D11" s="252"/>
      <c r="E11" s="276"/>
      <c r="F11" s="122"/>
    </row>
    <row r="12" ht="29.25" customHeight="1" spans="1:6">
      <c r="A12" s="249" t="s">
        <v>782</v>
      </c>
      <c r="B12" s="252">
        <v>754</v>
      </c>
      <c r="C12" s="133">
        <v>850</v>
      </c>
      <c r="D12" s="252">
        <v>765</v>
      </c>
      <c r="E12" s="276">
        <f t="shared" ref="E12:E14" si="4">D12/C12</f>
        <v>0.9</v>
      </c>
      <c r="F12" s="122">
        <f t="shared" ref="F12:F14" si="5">(D12-B12)/B12</f>
        <v>0.015</v>
      </c>
    </row>
    <row r="13" ht="29.25" customHeight="1" spans="1:6">
      <c r="A13" s="249" t="s">
        <v>783</v>
      </c>
      <c r="B13" s="252">
        <v>2329</v>
      </c>
      <c r="C13" s="133">
        <v>2400</v>
      </c>
      <c r="D13" s="252">
        <v>2056</v>
      </c>
      <c r="E13" s="276">
        <f>D13/C13</f>
        <v>0.857</v>
      </c>
      <c r="F13" s="122">
        <f>(D13-B13)/B13</f>
        <v>-0.117</v>
      </c>
    </row>
    <row r="14" ht="29.25" customHeight="1" spans="1:6">
      <c r="A14" s="249" t="s">
        <v>784</v>
      </c>
      <c r="B14" s="252">
        <v>211</v>
      </c>
      <c r="C14" s="133">
        <v>180</v>
      </c>
      <c r="D14" s="252">
        <v>27656</v>
      </c>
      <c r="E14" s="276">
        <f>D14/C14</f>
        <v>153.644</v>
      </c>
      <c r="F14" s="122">
        <f>(D14-B14)/B14</f>
        <v>130.071</v>
      </c>
    </row>
    <row r="15" s="113" customFormat="1" ht="34.5" customHeight="1" spans="1:6">
      <c r="A15" s="123" t="s">
        <v>122</v>
      </c>
      <c r="B15" s="124">
        <f>SUM(B4:B14)</f>
        <v>185436</v>
      </c>
      <c r="C15" s="124">
        <f t="shared" ref="C15:D15" si="6">SUM(C4:C14)</f>
        <v>134257</v>
      </c>
      <c r="D15" s="124">
        <f>SUM(D4:D14)</f>
        <v>184164</v>
      </c>
      <c r="E15" s="279">
        <f>+D15/C15</f>
        <v>1.372</v>
      </c>
      <c r="F15" s="125">
        <f>+(D15-B15)/B15</f>
        <v>-0.007</v>
      </c>
    </row>
    <row r="16" ht="29.25" customHeight="1" spans="1:1">
      <c r="A16" s="283"/>
    </row>
    <row r="17" ht="14.25" customHeight="1" spans="1:6">
      <c r="A17" s="281"/>
      <c r="B17" s="281"/>
      <c r="C17" s="281"/>
      <c r="D17" s="281"/>
      <c r="E17" s="282"/>
      <c r="F17" s="282"/>
    </row>
    <row r="18" spans="1:6">
      <c r="A18" s="283"/>
      <c r="B18" s="283"/>
      <c r="C18" s="283"/>
      <c r="D18" s="283"/>
      <c r="E18" s="284"/>
      <c r="F18" s="284"/>
    </row>
    <row r="19" spans="1:1">
      <c r="A19" s="283"/>
    </row>
    <row r="20" ht="18" customHeight="1" spans="1:1">
      <c r="A20" s="283"/>
    </row>
    <row r="21" spans="1:6">
      <c r="A21" s="281"/>
      <c r="B21" s="281"/>
      <c r="C21" s="281"/>
      <c r="D21" s="281"/>
      <c r="E21" s="282"/>
      <c r="F21" s="282"/>
    </row>
    <row r="22" ht="18" customHeight="1" spans="1:6">
      <c r="A22" s="281"/>
      <c r="B22" s="281"/>
      <c r="C22" s="281"/>
      <c r="D22" s="281"/>
      <c r="E22" s="282"/>
      <c r="F22" s="282"/>
    </row>
    <row r="23" ht="18" customHeight="1"/>
    <row r="24" ht="18" customHeight="1"/>
    <row r="32" ht="28.5" customHeight="1"/>
    <row r="33" ht="28.5" customHeight="1"/>
  </sheetData>
  <mergeCells count="2">
    <mergeCell ref="A1:F1"/>
    <mergeCell ref="E2:F2"/>
  </mergeCells>
  <printOptions horizontalCentered="1"/>
  <pageMargins left="0.984027777777778" right="0.984027777777778" top="0.984027777777778" bottom="0.984027777777778" header="0.511805555555556" footer="0.511805555555556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B4" sqref="B4:C16"/>
    </sheetView>
  </sheetViews>
  <sheetFormatPr defaultColWidth="7.875" defaultRowHeight="13.5" outlineLevelCol="3"/>
  <cols>
    <col min="1" max="1" width="44.875" style="101" customWidth="1"/>
    <col min="2" max="3" width="22.375" style="101" customWidth="1"/>
    <col min="4" max="4" width="26.125" style="271" customWidth="1"/>
    <col min="5" max="16384" width="7.875" style="101"/>
  </cols>
  <sheetData>
    <row r="1" s="112" customFormat="1" ht="30.75" customHeight="1" spans="1:4">
      <c r="A1" s="114" t="s">
        <v>801</v>
      </c>
      <c r="B1" s="114"/>
      <c r="C1" s="114"/>
      <c r="D1" s="114"/>
    </row>
    <row r="2" ht="18" customHeight="1" spans="1:4">
      <c r="A2" s="272" t="s">
        <v>802</v>
      </c>
      <c r="B2" s="273"/>
      <c r="C2" s="273"/>
      <c r="D2" s="274" t="s">
        <v>117</v>
      </c>
    </row>
    <row r="3" s="113" customFormat="1" ht="43.5" customHeight="1" spans="1:4">
      <c r="A3" s="118" t="s">
        <v>47</v>
      </c>
      <c r="B3" s="117" t="s">
        <v>48</v>
      </c>
      <c r="C3" s="117" t="s">
        <v>50</v>
      </c>
      <c r="D3" s="275" t="s">
        <v>773</v>
      </c>
    </row>
    <row r="4" s="113" customFormat="1" ht="30" customHeight="1" spans="1:4">
      <c r="A4" s="249" t="s">
        <v>787</v>
      </c>
      <c r="B4" s="252"/>
      <c r="C4" s="252">
        <v>105</v>
      </c>
      <c r="D4" s="275"/>
    </row>
    <row r="5" ht="30.75" customHeight="1" spans="1:4">
      <c r="A5" s="249" t="s">
        <v>788</v>
      </c>
      <c r="B5" s="252"/>
      <c r="C5" s="252"/>
      <c r="D5" s="276"/>
    </row>
    <row r="6" ht="30.75" customHeight="1" spans="1:4">
      <c r="A6" s="249" t="s">
        <v>789</v>
      </c>
      <c r="B6" s="252">
        <v>23755</v>
      </c>
      <c r="C6" s="252">
        <v>16719</v>
      </c>
      <c r="D6" s="276">
        <f t="shared" ref="D6" si="0">+(C6-B6)/B6</f>
        <v>-0.296</v>
      </c>
    </row>
    <row r="7" ht="26.25" customHeight="1" spans="1:4">
      <c r="A7" s="249" t="s">
        <v>790</v>
      </c>
      <c r="B7" s="252"/>
      <c r="C7" s="252">
        <v>20</v>
      </c>
      <c r="D7" s="276"/>
    </row>
    <row r="8" ht="26.25" customHeight="1" spans="1:4">
      <c r="A8" s="249" t="s">
        <v>791</v>
      </c>
      <c r="B8" s="252"/>
      <c r="C8" s="252">
        <v>20000</v>
      </c>
      <c r="D8" s="276"/>
    </row>
    <row r="9" ht="26.25" customHeight="1" spans="1:4">
      <c r="A9" s="249" t="s">
        <v>792</v>
      </c>
      <c r="B9" s="252"/>
      <c r="C9" s="252"/>
      <c r="D9" s="276"/>
    </row>
    <row r="10" ht="26.25" customHeight="1" spans="1:4">
      <c r="A10" s="249" t="s">
        <v>793</v>
      </c>
      <c r="B10" s="252">
        <v>370</v>
      </c>
      <c r="C10" s="252"/>
      <c r="D10" s="276"/>
    </row>
    <row r="11" ht="26.25" customHeight="1" spans="1:4">
      <c r="A11" s="249" t="s">
        <v>794</v>
      </c>
      <c r="B11" s="252">
        <v>1331</v>
      </c>
      <c r="C11" s="252">
        <v>2562</v>
      </c>
      <c r="D11" s="276">
        <f>+(C11-B11)/B11</f>
        <v>0.925</v>
      </c>
    </row>
    <row r="12" ht="26.25" customHeight="1" spans="1:4">
      <c r="A12" s="249" t="s">
        <v>795</v>
      </c>
      <c r="B12" s="252">
        <f>SUM(B13:B15)</f>
        <v>3750</v>
      </c>
      <c r="C12" s="252">
        <f>SUM(C13:C15)</f>
        <v>24615</v>
      </c>
      <c r="D12" s="276">
        <f t="shared" ref="D12:D16" si="1">+(C12-B12)/B12</f>
        <v>5.564</v>
      </c>
    </row>
    <row r="13" ht="26.25" customHeight="1" spans="1:4">
      <c r="A13" s="249" t="s">
        <v>796</v>
      </c>
      <c r="B13" s="252">
        <v>1275</v>
      </c>
      <c r="C13" s="252">
        <v>842</v>
      </c>
      <c r="D13" s="276">
        <f>+(C13-B13)/B13</f>
        <v>-0.34</v>
      </c>
    </row>
    <row r="14" ht="26.25" customHeight="1" spans="1:4">
      <c r="A14" s="249" t="s">
        <v>797</v>
      </c>
      <c r="B14" s="252">
        <v>2305</v>
      </c>
      <c r="C14" s="252">
        <v>2727</v>
      </c>
      <c r="D14" s="276">
        <f>+(C14-B14)/B14</f>
        <v>0.183</v>
      </c>
    </row>
    <row r="15" ht="26.25" customHeight="1" spans="1:4">
      <c r="A15" s="277" t="s">
        <v>798</v>
      </c>
      <c r="B15" s="252">
        <v>170</v>
      </c>
      <c r="C15" s="252">
        <v>21046</v>
      </c>
      <c r="D15" s="276">
        <f>+(C15-B15)/B15</f>
        <v>122.8</v>
      </c>
    </row>
    <row r="16" s="113" customFormat="1" ht="26.25" customHeight="1" spans="1:4">
      <c r="A16" s="278" t="s">
        <v>151</v>
      </c>
      <c r="B16" s="124">
        <f>SUM(B4:B12)</f>
        <v>29206</v>
      </c>
      <c r="C16" s="124">
        <f>SUM(C4:C12)</f>
        <v>64021</v>
      </c>
      <c r="D16" s="279">
        <f>+(C16-B16)/B16</f>
        <v>1.192</v>
      </c>
    </row>
    <row r="17" ht="30.75" customHeight="1" spans="3:3">
      <c r="C17" s="280"/>
    </row>
    <row r="18" ht="14.25" customHeight="1" spans="1:4">
      <c r="A18" s="281"/>
      <c r="B18" s="281"/>
      <c r="C18" s="281"/>
      <c r="D18" s="282"/>
    </row>
    <row r="19" spans="1:4">
      <c r="A19" s="283"/>
      <c r="B19" s="283"/>
      <c r="C19" s="283"/>
      <c r="D19" s="284"/>
    </row>
    <row r="21" ht="18" customHeight="1"/>
    <row r="22" spans="1:4">
      <c r="A22" s="281"/>
      <c r="B22" s="281"/>
      <c r="C22" s="281"/>
      <c r="D22" s="282"/>
    </row>
    <row r="23" ht="18" customHeight="1" spans="1:4">
      <c r="A23" s="281"/>
      <c r="B23" s="281"/>
      <c r="C23" s="281"/>
      <c r="D23" s="282"/>
    </row>
    <row r="24" ht="18" customHeight="1"/>
    <row r="25" ht="18" customHeight="1"/>
    <row r="35" ht="28.5" customHeight="1"/>
    <row r="36" ht="28.5" customHeight="1"/>
  </sheetData>
  <mergeCells count="1">
    <mergeCell ref="A1:D1"/>
  </mergeCells>
  <printOptions horizontalCentered="1"/>
  <pageMargins left="0.984027777777778" right="0.984027777777778" top="0.865277777777778" bottom="0.984027777777778" header="0.511805555555556" footer="0.35416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"/>
  <sheetViews>
    <sheetView zoomScale="85" zoomScaleNormal="85" workbookViewId="0">
      <selection activeCell="J53" sqref="J53"/>
    </sheetView>
  </sheetViews>
  <sheetFormatPr defaultColWidth="9" defaultRowHeight="14.25" outlineLevelCol="4"/>
  <cols>
    <col min="1" max="1" width="4.125" customWidth="1"/>
    <col min="2" max="2" width="64.375" customWidth="1"/>
  </cols>
  <sheetData>
    <row r="1" ht="21" spans="2:2">
      <c r="B1" s="520" t="s">
        <v>5</v>
      </c>
    </row>
    <row r="2" ht="6.75" customHeight="1" spans="4:5">
      <c r="D2" s="521"/>
      <c r="E2" s="521"/>
    </row>
    <row r="3" s="519" customFormat="1" ht="18.75" customHeight="1" spans="1:2">
      <c r="A3" s="522" t="s">
        <v>6</v>
      </c>
      <c r="B3" s="522"/>
    </row>
    <row r="4" s="519" customFormat="1" ht="18.75" customHeight="1" spans="2:3">
      <c r="B4" s="523" t="s">
        <v>7</v>
      </c>
      <c r="C4" s="524"/>
    </row>
    <row r="5" s="519" customFormat="1" ht="18.75" customHeight="1" spans="2:3">
      <c r="B5" s="523" t="s">
        <v>8</v>
      </c>
      <c r="C5" s="524"/>
    </row>
    <row r="6" s="519" customFormat="1" ht="18.75" customHeight="1" spans="2:3">
      <c r="B6" s="523" t="s">
        <v>9</v>
      </c>
      <c r="C6" s="524"/>
    </row>
    <row r="7" s="519" customFormat="1" ht="18.75" customHeight="1" spans="2:3">
      <c r="B7" s="523" t="s">
        <v>10</v>
      </c>
      <c r="C7" s="524"/>
    </row>
    <row r="8" s="519" customFormat="1" ht="18.75" customHeight="1" spans="2:3">
      <c r="B8" s="523" t="s">
        <v>11</v>
      </c>
      <c r="C8" s="524"/>
    </row>
    <row r="9" s="519" customFormat="1" ht="18.75" customHeight="1" spans="2:3">
      <c r="B9" s="525" t="s">
        <v>12</v>
      </c>
      <c r="C9" s="524"/>
    </row>
    <row r="10" s="519" customFormat="1" ht="18.75" customHeight="1" spans="2:3">
      <c r="B10" s="523" t="s">
        <v>13</v>
      </c>
      <c r="C10" s="524"/>
    </row>
    <row r="11" s="519" customFormat="1" ht="18.75" customHeight="1" spans="2:3">
      <c r="B11" s="523" t="s">
        <v>14</v>
      </c>
      <c r="C11" s="524"/>
    </row>
    <row r="12" s="519" customFormat="1" ht="18.75" customHeight="1" spans="2:3">
      <c r="B12" s="525" t="s">
        <v>15</v>
      </c>
      <c r="C12" s="524"/>
    </row>
    <row r="13" s="519" customFormat="1" ht="18.75" customHeight="1" spans="2:3">
      <c r="B13" s="525" t="s">
        <v>16</v>
      </c>
      <c r="C13" s="524"/>
    </row>
    <row r="14" s="519" customFormat="1" ht="18.75" customHeight="1" spans="2:3">
      <c r="B14" s="525" t="s">
        <v>17</v>
      </c>
      <c r="C14" s="524"/>
    </row>
    <row r="15" s="519" customFormat="1" ht="18.75" customHeight="1" spans="2:3">
      <c r="B15" s="525" t="s">
        <v>18</v>
      </c>
      <c r="C15" s="524"/>
    </row>
    <row r="16" s="519" customFormat="1" ht="18.75" customHeight="1" spans="2:3">
      <c r="B16" s="525" t="s">
        <v>19</v>
      </c>
      <c r="C16" s="524"/>
    </row>
    <row r="17" s="519" customFormat="1" ht="18.75" customHeight="1" spans="1:3">
      <c r="A17" s="522" t="s">
        <v>20</v>
      </c>
      <c r="B17" s="522"/>
      <c r="C17" s="524"/>
    </row>
    <row r="18" s="519" customFormat="1" ht="18.75" customHeight="1" spans="2:3">
      <c r="B18" s="523" t="s">
        <v>21</v>
      </c>
      <c r="C18" s="524"/>
    </row>
    <row r="19" s="519" customFormat="1" ht="18.75" customHeight="1" spans="2:3">
      <c r="B19" s="523" t="s">
        <v>22</v>
      </c>
      <c r="C19" s="524"/>
    </row>
    <row r="20" s="519" customFormat="1" ht="18.75" customHeight="1" spans="2:3">
      <c r="B20" s="523" t="s">
        <v>23</v>
      </c>
      <c r="C20" s="524"/>
    </row>
    <row r="21" s="519" customFormat="1" ht="18.75" customHeight="1" spans="2:3">
      <c r="B21" s="523" t="s">
        <v>24</v>
      </c>
      <c r="C21" s="524"/>
    </row>
    <row r="22" s="519" customFormat="1" ht="18.75" customHeight="1" spans="2:3">
      <c r="B22" s="523" t="s">
        <v>25</v>
      </c>
      <c r="C22" s="524"/>
    </row>
    <row r="23" s="519" customFormat="1" ht="18.75" customHeight="1" spans="2:3">
      <c r="B23" s="523" t="s">
        <v>26</v>
      </c>
      <c r="C23" s="524"/>
    </row>
    <row r="24" s="519" customFormat="1" ht="18.75" customHeight="1" spans="2:3">
      <c r="B24" s="523" t="s">
        <v>27</v>
      </c>
      <c r="C24" s="524"/>
    </row>
    <row r="25" s="519" customFormat="1" ht="18.75" customHeight="1" spans="2:3">
      <c r="B25" s="523" t="s">
        <v>28</v>
      </c>
      <c r="C25" s="524"/>
    </row>
    <row r="26" s="519" customFormat="1" ht="18.75" customHeight="1" spans="2:3">
      <c r="B26" s="523" t="s">
        <v>29</v>
      </c>
      <c r="C26" s="524"/>
    </row>
    <row r="27" s="519" customFormat="1" ht="18.75" customHeight="1" spans="1:3">
      <c r="A27" s="522" t="s">
        <v>30</v>
      </c>
      <c r="B27" s="522"/>
      <c r="C27" s="524"/>
    </row>
    <row r="28" s="519" customFormat="1" ht="18.75" customHeight="1" spans="2:3">
      <c r="B28" s="523" t="s">
        <v>31</v>
      </c>
      <c r="C28" s="524"/>
    </row>
    <row r="29" s="519" customFormat="1" ht="18.75" customHeight="1" spans="2:3">
      <c r="B29" s="523" t="s">
        <v>32</v>
      </c>
      <c r="C29" s="524"/>
    </row>
    <row r="30" s="519" customFormat="1" ht="18.75" customHeight="1" spans="2:3">
      <c r="B30" s="523" t="s">
        <v>33</v>
      </c>
      <c r="C30" s="524"/>
    </row>
    <row r="31" s="519" customFormat="1" ht="18.75" customHeight="1" spans="2:3">
      <c r="B31" s="523" t="s">
        <v>34</v>
      </c>
      <c r="C31" s="524"/>
    </row>
    <row r="32" s="519" customFormat="1" ht="18.75" customHeight="1" spans="2:3">
      <c r="B32" s="523" t="s">
        <v>35</v>
      </c>
      <c r="C32" s="524"/>
    </row>
    <row r="33" s="519" customFormat="1" ht="18.75" customHeight="1" spans="1:3">
      <c r="A33" s="522" t="s">
        <v>36</v>
      </c>
      <c r="B33" s="522"/>
      <c r="C33" s="524"/>
    </row>
    <row r="34" s="519" customFormat="1" ht="18.75" customHeight="1" spans="2:3">
      <c r="B34" s="523" t="s">
        <v>37</v>
      </c>
      <c r="C34" s="524"/>
    </row>
    <row r="35" s="519" customFormat="1" ht="18.75" customHeight="1" spans="2:3">
      <c r="B35" s="523" t="s">
        <v>38</v>
      </c>
      <c r="C35" s="524"/>
    </row>
    <row r="36" s="519" customFormat="1" ht="18.75" customHeight="1" spans="2:3">
      <c r="B36" s="523" t="s">
        <v>39</v>
      </c>
      <c r="C36" s="524"/>
    </row>
    <row r="37" s="519" customFormat="1" ht="27" customHeight="1" spans="1:3">
      <c r="A37" s="526" t="s">
        <v>40</v>
      </c>
      <c r="B37" s="526"/>
      <c r="C37" s="524"/>
    </row>
    <row r="38" s="2" customFormat="1" ht="18.75" customHeight="1" spans="2:2">
      <c r="B38" s="523" t="s">
        <v>41</v>
      </c>
    </row>
    <row r="39" s="2" customFormat="1" ht="18.75" customHeight="1" spans="2:2">
      <c r="B39" s="523" t="s">
        <v>42</v>
      </c>
    </row>
    <row r="40" s="2" customFormat="1" ht="18.75" customHeight="1" spans="2:2">
      <c r="B40" s="523" t="s">
        <v>43</v>
      </c>
    </row>
  </sheetData>
  <mergeCells count="6">
    <mergeCell ref="D2:E2"/>
    <mergeCell ref="A3:B3"/>
    <mergeCell ref="A17:B17"/>
    <mergeCell ref="A27:B27"/>
    <mergeCell ref="A33:B33"/>
    <mergeCell ref="A37:B37"/>
  </mergeCells>
  <printOptions horizontalCentered="1"/>
  <pageMargins left="0.865277777777778" right="0.865277777777778" top="0.865277777777778" bottom="0.984027777777778" header="0.511805555555556" footer="0.511805555555556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37"/>
  <sheetViews>
    <sheetView showZeros="0" workbookViewId="0">
      <selection activeCell="C18" sqref="C18"/>
    </sheetView>
  </sheetViews>
  <sheetFormatPr defaultColWidth="7.875" defaultRowHeight="12.75"/>
  <cols>
    <col min="1" max="1" width="40" style="240" customWidth="1"/>
    <col min="2" max="3" width="23" style="241" customWidth="1"/>
    <col min="4" max="4" width="30" style="242" customWidth="1"/>
    <col min="5" max="16384" width="7.875" style="240"/>
  </cols>
  <sheetData>
    <row r="1" s="234" customFormat="1" ht="13.5" spans="1:4">
      <c r="A1" s="197" t="s">
        <v>803</v>
      </c>
      <c r="B1" s="197"/>
      <c r="C1" s="197"/>
      <c r="D1" s="197"/>
    </row>
    <row r="2" s="235" customFormat="1" ht="23.25" customHeight="1" spans="1:4">
      <c r="A2" s="243" t="s">
        <v>804</v>
      </c>
      <c r="B2" s="244"/>
      <c r="C2" s="244"/>
      <c r="D2" s="245" t="s">
        <v>117</v>
      </c>
    </row>
    <row r="3" s="236" customFormat="1" ht="39.75" customHeight="1" spans="1:4">
      <c r="A3" s="246" t="s">
        <v>118</v>
      </c>
      <c r="B3" s="247" t="s">
        <v>643</v>
      </c>
      <c r="C3" s="247" t="s">
        <v>119</v>
      </c>
      <c r="D3" s="248" t="s">
        <v>805</v>
      </c>
    </row>
    <row r="4" s="236" customFormat="1" ht="20.25" customHeight="1" spans="1:4">
      <c r="A4" s="249" t="s">
        <v>774</v>
      </c>
      <c r="B4" s="133">
        <v>103107</v>
      </c>
      <c r="C4" s="250">
        <f>107137+13400</f>
        <v>120537</v>
      </c>
      <c r="D4" s="251">
        <f t="shared" ref="D4" si="0">+(C4-B4)/B4</f>
        <v>0.169</v>
      </c>
    </row>
    <row r="5" ht="20.25" customHeight="1" spans="1:4">
      <c r="A5" s="249" t="s">
        <v>775</v>
      </c>
      <c r="B5" s="252"/>
      <c r="C5" s="250"/>
      <c r="D5" s="251"/>
    </row>
    <row r="6" ht="20.25" customHeight="1" spans="1:4">
      <c r="A6" s="249" t="s">
        <v>776</v>
      </c>
      <c r="B6" s="252"/>
      <c r="C6" s="250"/>
      <c r="D6" s="251"/>
    </row>
    <row r="7" ht="20.25" customHeight="1" spans="1:4">
      <c r="A7" s="249" t="s">
        <v>777</v>
      </c>
      <c r="B7" s="252"/>
      <c r="C7" s="250"/>
      <c r="D7" s="251"/>
    </row>
    <row r="8" ht="20.25" customHeight="1" spans="1:4">
      <c r="A8" s="249" t="s">
        <v>778</v>
      </c>
      <c r="B8" s="252">
        <v>1800</v>
      </c>
      <c r="C8" s="250">
        <f>1500+50</f>
        <v>1550</v>
      </c>
      <c r="D8" s="251">
        <f t="shared" ref="D8:D9" si="1">+(C8-B8)/B8</f>
        <v>-0.139</v>
      </c>
    </row>
    <row r="9" ht="20.25" customHeight="1" spans="1:4">
      <c r="A9" s="249" t="s">
        <v>779</v>
      </c>
      <c r="B9" s="252">
        <v>900</v>
      </c>
      <c r="C9" s="250">
        <v>900</v>
      </c>
      <c r="D9" s="251">
        <f>+(C9-B9)/B9</f>
        <v>0</v>
      </c>
    </row>
    <row r="10" ht="20.25" customHeight="1" spans="1:4">
      <c r="A10" s="249" t="s">
        <v>780</v>
      </c>
      <c r="B10" s="252"/>
      <c r="C10" s="250"/>
      <c r="D10" s="251"/>
    </row>
    <row r="11" ht="20.25" customHeight="1" spans="1:4">
      <c r="A11" s="249" t="s">
        <v>781</v>
      </c>
      <c r="B11" s="252"/>
      <c r="C11" s="250"/>
      <c r="D11" s="251"/>
    </row>
    <row r="12" ht="20.25" customHeight="1" spans="1:4">
      <c r="A12" s="249" t="s">
        <v>782</v>
      </c>
      <c r="B12" s="252">
        <v>850</v>
      </c>
      <c r="C12" s="250">
        <v>600</v>
      </c>
      <c r="D12" s="251">
        <f t="shared" ref="D12:D13" si="2">+(C12-B12)/B12</f>
        <v>-0.294</v>
      </c>
    </row>
    <row r="13" ht="20.25" customHeight="1" spans="1:4">
      <c r="A13" s="249" t="s">
        <v>783</v>
      </c>
      <c r="B13" s="252">
        <v>2400</v>
      </c>
      <c r="C13" s="253">
        <v>1900</v>
      </c>
      <c r="D13" s="251">
        <f>+(C13-B13)/B13</f>
        <v>-0.208</v>
      </c>
    </row>
    <row r="14" ht="20.25" customHeight="1" spans="1:4">
      <c r="A14" s="249" t="s">
        <v>784</v>
      </c>
      <c r="B14" s="252">
        <v>200</v>
      </c>
      <c r="C14" s="250"/>
      <c r="D14" s="251"/>
    </row>
    <row r="15" ht="20.25" customHeight="1" spans="1:4">
      <c r="A15" s="254" t="s">
        <v>122</v>
      </c>
      <c r="B15" s="255">
        <f>SUM(B4:B14)</f>
        <v>109257</v>
      </c>
      <c r="C15" s="255">
        <f>SUM(C4:C14)</f>
        <v>125487</v>
      </c>
      <c r="D15" s="256">
        <f>+(C15-B15)/B15</f>
        <v>0.149</v>
      </c>
    </row>
    <row r="16" ht="20.25" customHeight="1" spans="1:4">
      <c r="A16" s="257" t="s">
        <v>123</v>
      </c>
      <c r="B16" s="258">
        <f>B17</f>
        <v>0</v>
      </c>
      <c r="C16" s="258">
        <f>C17</f>
        <v>2863</v>
      </c>
      <c r="D16" s="259"/>
    </row>
    <row r="17" ht="20.25" customHeight="1" spans="1:4">
      <c r="A17" s="184" t="s">
        <v>806</v>
      </c>
      <c r="B17" s="258">
        <f>B18</f>
        <v>0</v>
      </c>
      <c r="C17" s="258">
        <f>C18</f>
        <v>2863</v>
      </c>
      <c r="D17" s="259"/>
    </row>
    <row r="18" ht="20.25" customHeight="1" spans="1:4">
      <c r="A18" s="185" t="s">
        <v>807</v>
      </c>
      <c r="B18" s="260"/>
      <c r="C18" s="260">
        <v>2863</v>
      </c>
      <c r="D18" s="261"/>
    </row>
    <row r="19" s="237" customFormat="1" ht="20.25" customHeight="1" spans="1:4">
      <c r="A19" s="254" t="s">
        <v>132</v>
      </c>
      <c r="B19" s="255">
        <f>SUM(B15,B16)</f>
        <v>109257</v>
      </c>
      <c r="C19" s="255">
        <f>SUM(C15,C16)</f>
        <v>128350</v>
      </c>
      <c r="D19" s="256">
        <f>+(C19-B19)/B19</f>
        <v>0.175</v>
      </c>
    </row>
    <row r="20" ht="18" customHeight="1" spans="1:4">
      <c r="A20" s="262"/>
      <c r="B20" s="263"/>
      <c r="C20" s="264"/>
      <c r="D20" s="265"/>
    </row>
    <row r="21" s="238" customFormat="1" ht="14.25" spans="1:256">
      <c r="A21" s="236"/>
      <c r="B21" s="266"/>
      <c r="C21" s="266"/>
      <c r="D21" s="267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39"/>
      <c r="EF21" s="239"/>
      <c r="EG21" s="239"/>
      <c r="EH21" s="239"/>
      <c r="EI21" s="239"/>
      <c r="EJ21" s="239"/>
      <c r="EK21" s="239"/>
      <c r="EL21" s="239"/>
      <c r="EM21" s="239"/>
      <c r="EN21" s="239"/>
      <c r="EO21" s="239"/>
      <c r="EP21" s="239"/>
      <c r="EQ21" s="239"/>
      <c r="ER21" s="239"/>
      <c r="ES21" s="239"/>
      <c r="ET21" s="239"/>
      <c r="EU21" s="239"/>
      <c r="EV21" s="239"/>
      <c r="EW21" s="239"/>
      <c r="EX21" s="239"/>
      <c r="EY21" s="239"/>
      <c r="EZ21" s="239"/>
      <c r="FA21" s="239"/>
      <c r="FB21" s="239"/>
      <c r="FC21" s="239"/>
      <c r="FD21" s="239"/>
      <c r="FE21" s="239"/>
      <c r="FF21" s="239"/>
      <c r="FG21" s="239"/>
      <c r="FH21" s="239"/>
      <c r="FI21" s="239"/>
      <c r="FJ21" s="239"/>
      <c r="FK21" s="239"/>
      <c r="FL21" s="239"/>
      <c r="FM21" s="239"/>
      <c r="FN21" s="239"/>
      <c r="FO21" s="239"/>
      <c r="FP21" s="239"/>
      <c r="FQ21" s="239"/>
      <c r="FR21" s="239"/>
      <c r="FS21" s="239"/>
      <c r="FT21" s="239"/>
      <c r="FU21" s="239"/>
      <c r="FV21" s="239"/>
      <c r="FW21" s="239"/>
      <c r="FX21" s="239"/>
      <c r="FY21" s="239"/>
      <c r="FZ21" s="239"/>
      <c r="GA21" s="239"/>
      <c r="GB21" s="239"/>
      <c r="GC21" s="239"/>
      <c r="GD21" s="239"/>
      <c r="GE21" s="239"/>
      <c r="GF21" s="239"/>
      <c r="GG21" s="239"/>
      <c r="GH21" s="239"/>
      <c r="GI21" s="239"/>
      <c r="GJ21" s="239"/>
      <c r="GK21" s="239"/>
      <c r="GL21" s="239"/>
      <c r="GM21" s="239"/>
      <c r="GN21" s="239"/>
      <c r="GO21" s="239"/>
      <c r="GP21" s="239"/>
      <c r="GQ21" s="239"/>
      <c r="GR21" s="239"/>
      <c r="GS21" s="239"/>
      <c r="GT21" s="239"/>
      <c r="GU21" s="239"/>
      <c r="GV21" s="239"/>
      <c r="GW21" s="239"/>
      <c r="GX21" s="239"/>
      <c r="GY21" s="239"/>
      <c r="GZ21" s="239"/>
      <c r="HA21" s="239"/>
      <c r="HB21" s="239"/>
      <c r="HC21" s="239"/>
      <c r="HD21" s="239"/>
      <c r="HE21" s="239"/>
      <c r="HF21" s="239"/>
      <c r="HG21" s="239"/>
      <c r="HH21" s="239"/>
      <c r="HI21" s="239"/>
      <c r="HJ21" s="239"/>
      <c r="HK21" s="239"/>
      <c r="HL21" s="239"/>
      <c r="HM21" s="239"/>
      <c r="HN21" s="239"/>
      <c r="HO21" s="239"/>
      <c r="HP21" s="239"/>
      <c r="HQ21" s="239"/>
      <c r="HR21" s="239"/>
      <c r="HS21" s="239"/>
      <c r="HT21" s="239"/>
      <c r="HU21" s="239"/>
      <c r="HV21" s="239"/>
      <c r="HW21" s="239"/>
      <c r="HX21" s="239"/>
      <c r="HY21" s="239"/>
      <c r="HZ21" s="239"/>
      <c r="IA21" s="239"/>
      <c r="IB21" s="239"/>
      <c r="IC21" s="239"/>
      <c r="ID21" s="239"/>
      <c r="IE21" s="239"/>
      <c r="IF21" s="239"/>
      <c r="IG21" s="239"/>
      <c r="IH21" s="239"/>
      <c r="II21" s="239"/>
      <c r="IJ21" s="239"/>
      <c r="IK21" s="239"/>
      <c r="IL21" s="239"/>
      <c r="IM21" s="239"/>
      <c r="IN21" s="239"/>
      <c r="IO21" s="239"/>
      <c r="IP21" s="239"/>
      <c r="IQ21" s="239"/>
      <c r="IR21" s="239"/>
      <c r="IS21" s="239"/>
      <c r="IT21" s="239"/>
      <c r="IU21" s="239"/>
      <c r="IV21" s="239"/>
    </row>
    <row r="22" s="239" customFormat="1" ht="14.25" spans="1:4">
      <c r="A22" s="268"/>
      <c r="B22" s="269"/>
      <c r="C22" s="269"/>
      <c r="D22" s="270"/>
    </row>
    <row r="23" s="239" customFormat="1" ht="14.25" spans="1:4">
      <c r="A23" s="268"/>
      <c r="B23" s="269"/>
      <c r="C23" s="269"/>
      <c r="D23" s="270"/>
    </row>
    <row r="36" ht="28.5" customHeight="1"/>
    <row r="37" ht="28.5" customHeight="1"/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511805555555556"/>
  <pageSetup paperSize="9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showZeros="0" workbookViewId="0">
      <selection activeCell="D16" sqref="D16"/>
    </sheetView>
  </sheetViews>
  <sheetFormatPr defaultColWidth="9.125" defaultRowHeight="13.5" outlineLevelCol="3"/>
  <cols>
    <col min="1" max="1" width="41" style="155" customWidth="1"/>
    <col min="2" max="2" width="23" style="155" customWidth="1"/>
    <col min="3" max="3" width="24.125" style="155" customWidth="1"/>
    <col min="4" max="4" width="28.25" style="221" customWidth="1"/>
    <col min="5" max="16384" width="9.125" style="155"/>
  </cols>
  <sheetData>
    <row r="1" s="153" customFormat="1" ht="31.5" customHeight="1" spans="1:4">
      <c r="A1" s="139" t="s">
        <v>808</v>
      </c>
      <c r="B1" s="139"/>
      <c r="C1" s="139"/>
      <c r="D1" s="139"/>
    </row>
    <row r="2" s="220" customFormat="1" ht="21" customHeight="1" spans="1:4">
      <c r="A2" s="140" t="s">
        <v>809</v>
      </c>
      <c r="B2" s="222"/>
      <c r="C2" s="222"/>
      <c r="D2" s="223" t="s">
        <v>117</v>
      </c>
    </row>
    <row r="3" ht="42" customHeight="1" spans="1:4">
      <c r="A3" s="142" t="s">
        <v>810</v>
      </c>
      <c r="B3" s="224" t="s">
        <v>643</v>
      </c>
      <c r="C3" s="224" t="s">
        <v>119</v>
      </c>
      <c r="D3" s="225" t="s">
        <v>811</v>
      </c>
    </row>
    <row r="4" ht="30" customHeight="1" spans="1:4">
      <c r="A4" s="143" t="s">
        <v>812</v>
      </c>
      <c r="B4" s="226">
        <v>650</v>
      </c>
      <c r="C4" s="226">
        <v>500</v>
      </c>
      <c r="D4" s="227"/>
    </row>
    <row r="5" ht="30" customHeight="1" spans="1:4">
      <c r="A5" s="143" t="s">
        <v>813</v>
      </c>
      <c r="B5" s="226">
        <v>64050</v>
      </c>
      <c r="C5" s="226">
        <f>64400+18235-7050</f>
        <v>75585</v>
      </c>
      <c r="D5" s="227">
        <f t="shared" ref="D5" si="0">+(C5-B5)/B5</f>
        <v>0.18</v>
      </c>
    </row>
    <row r="6" ht="30" customHeight="1" spans="1:4">
      <c r="A6" s="143" t="s">
        <v>814</v>
      </c>
      <c r="B6" s="226"/>
      <c r="C6" s="226"/>
      <c r="D6" s="227"/>
    </row>
    <row r="7" ht="30" customHeight="1" spans="1:4">
      <c r="A7" s="143" t="s">
        <v>815</v>
      </c>
      <c r="B7" s="226"/>
      <c r="C7" s="226"/>
      <c r="D7" s="227"/>
    </row>
    <row r="8" ht="30" customHeight="1" spans="1:4">
      <c r="A8" s="143" t="s">
        <v>816</v>
      </c>
      <c r="B8" s="226">
        <v>5500</v>
      </c>
      <c r="C8" s="226">
        <v>2500</v>
      </c>
      <c r="D8" s="227">
        <f t="shared" ref="D8:D10" si="1">+(C8-B8)/B8</f>
        <v>-0.545</v>
      </c>
    </row>
    <row r="9" ht="30" customHeight="1" spans="1:4">
      <c r="A9" s="228" t="s">
        <v>817</v>
      </c>
      <c r="B9" s="226">
        <v>300</v>
      </c>
      <c r="C9" s="226">
        <v>1765</v>
      </c>
      <c r="D9" s="227">
        <f>+(C9-B9)/B9</f>
        <v>4.883</v>
      </c>
    </row>
    <row r="10" ht="30" customHeight="1" spans="1:4">
      <c r="A10" s="229" t="s">
        <v>151</v>
      </c>
      <c r="B10" s="230">
        <f>SUM(B4:B9)</f>
        <v>70500</v>
      </c>
      <c r="C10" s="230">
        <f>SUM(C4:C9)</f>
        <v>80350</v>
      </c>
      <c r="D10" s="231">
        <f>+(C10-B10)/B10</f>
        <v>0.14</v>
      </c>
    </row>
    <row r="11" ht="30" customHeight="1" spans="1:4">
      <c r="A11" s="59" t="s">
        <v>566</v>
      </c>
      <c r="B11" s="232">
        <f>B12</f>
        <v>40000</v>
      </c>
      <c r="C11" s="232">
        <f>C12</f>
        <v>48000</v>
      </c>
      <c r="D11" s="227"/>
    </row>
    <row r="12" ht="30" customHeight="1" spans="1:4">
      <c r="A12" s="212" t="s">
        <v>818</v>
      </c>
      <c r="B12" s="226">
        <v>40000</v>
      </c>
      <c r="C12" s="226">
        <v>48000</v>
      </c>
      <c r="D12" s="233"/>
    </row>
    <row r="13" ht="30" customHeight="1" spans="1:4">
      <c r="A13" s="147" t="s">
        <v>155</v>
      </c>
      <c r="B13" s="230">
        <f>SUM(B10,B11)</f>
        <v>110500</v>
      </c>
      <c r="C13" s="230">
        <f>SUM(C10,C11)</f>
        <v>128350</v>
      </c>
      <c r="D13" s="231">
        <f>+(C13-B13)/B13</f>
        <v>0.162</v>
      </c>
    </row>
    <row r="24" ht="28.5" customHeight="1"/>
    <row r="25" ht="28.5" customHeight="1"/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511805555555556"/>
  <pageSetup paperSize="9" orientation="landscape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showZeros="0" workbookViewId="0">
      <selection activeCell="C17" sqref="C17"/>
    </sheetView>
  </sheetViews>
  <sheetFormatPr defaultColWidth="7.875" defaultRowHeight="14.25" outlineLevelCol="3"/>
  <cols>
    <col min="1" max="1" width="41.75" style="195" customWidth="1"/>
    <col min="2" max="2" width="21.625" style="195" customWidth="1"/>
    <col min="3" max="3" width="23.125" style="195" customWidth="1"/>
    <col min="4" max="4" width="28.75" style="196" customWidth="1"/>
    <col min="5" max="16384" width="7.875" style="195"/>
  </cols>
  <sheetData>
    <row r="1" s="192" customFormat="1" ht="16.5" spans="1:4">
      <c r="A1" s="197" t="s">
        <v>819</v>
      </c>
      <c r="B1" s="197"/>
      <c r="C1" s="197"/>
      <c r="D1" s="197"/>
    </row>
    <row r="2" s="154" customFormat="1" ht="21.75" customHeight="1" spans="1:4">
      <c r="A2" s="140" t="s">
        <v>820</v>
      </c>
      <c r="B2" s="198"/>
      <c r="C2" s="198"/>
      <c r="D2" s="199" t="s">
        <v>117</v>
      </c>
    </row>
    <row r="3" s="193" customFormat="1" ht="31.5" customHeight="1" spans="1:4">
      <c r="A3" s="200" t="s">
        <v>118</v>
      </c>
      <c r="B3" s="201" t="s">
        <v>643</v>
      </c>
      <c r="C3" s="201" t="s">
        <v>119</v>
      </c>
      <c r="D3" s="202" t="s">
        <v>811</v>
      </c>
    </row>
    <row r="4" ht="21.75" customHeight="1" spans="1:4">
      <c r="A4" s="203" t="s">
        <v>774</v>
      </c>
      <c r="B4" s="204">
        <v>75657</v>
      </c>
      <c r="C4" s="205">
        <v>109400</v>
      </c>
      <c r="D4" s="206">
        <f t="shared" ref="D4" si="0">+(C4-B4)/B4</f>
        <v>0.446</v>
      </c>
    </row>
    <row r="5" ht="21.75" customHeight="1" spans="1:4">
      <c r="A5" s="203" t="s">
        <v>775</v>
      </c>
      <c r="B5" s="204"/>
      <c r="C5" s="205"/>
      <c r="D5" s="206"/>
    </row>
    <row r="6" ht="21.75" customHeight="1" spans="1:4">
      <c r="A6" s="203" t="s">
        <v>776</v>
      </c>
      <c r="B6" s="204"/>
      <c r="C6" s="205"/>
      <c r="D6" s="206"/>
    </row>
    <row r="7" ht="21.75" customHeight="1" spans="1:4">
      <c r="A7" s="203" t="s">
        <v>777</v>
      </c>
      <c r="B7" s="204"/>
      <c r="C7" s="205"/>
      <c r="D7" s="206"/>
    </row>
    <row r="8" ht="21.75" customHeight="1" spans="1:4">
      <c r="A8" s="203" t="s">
        <v>778</v>
      </c>
      <c r="B8" s="204">
        <v>1770</v>
      </c>
      <c r="C8" s="205">
        <v>1437</v>
      </c>
      <c r="D8" s="206">
        <f t="shared" ref="D8:D9" si="1">+(C8-B8)/B8</f>
        <v>-0.188</v>
      </c>
    </row>
    <row r="9" ht="21.75" customHeight="1" spans="1:4">
      <c r="A9" s="203" t="s">
        <v>779</v>
      </c>
      <c r="B9" s="204">
        <v>900</v>
      </c>
      <c r="C9" s="204">
        <v>900</v>
      </c>
      <c r="D9" s="206">
        <f>+(C9-B9)/B9</f>
        <v>0</v>
      </c>
    </row>
    <row r="10" ht="21.75" customHeight="1" spans="1:4">
      <c r="A10" s="203" t="s">
        <v>780</v>
      </c>
      <c r="B10" s="204"/>
      <c r="C10" s="204"/>
      <c r="D10" s="206"/>
    </row>
    <row r="11" ht="21.75" customHeight="1" spans="1:4">
      <c r="A11" s="203" t="s">
        <v>781</v>
      </c>
      <c r="B11" s="204"/>
      <c r="C11" s="204"/>
      <c r="D11" s="206"/>
    </row>
    <row r="12" ht="21.75" customHeight="1" spans="1:4">
      <c r="A12" s="203" t="s">
        <v>782</v>
      </c>
      <c r="B12" s="204">
        <v>850</v>
      </c>
      <c r="C12" s="204">
        <v>600</v>
      </c>
      <c r="D12" s="206">
        <f t="shared" ref="D12:D13" si="2">+(C12-B12)/B12</f>
        <v>-0.294</v>
      </c>
    </row>
    <row r="13" ht="21.75" customHeight="1" spans="1:4">
      <c r="A13" s="203" t="s">
        <v>783</v>
      </c>
      <c r="B13" s="204">
        <v>2400</v>
      </c>
      <c r="C13" s="204">
        <v>1900</v>
      </c>
      <c r="D13" s="206">
        <f>+(C13-B13)/B13</f>
        <v>-0.208</v>
      </c>
    </row>
    <row r="14" ht="21.75" customHeight="1" spans="1:4">
      <c r="A14" s="203" t="s">
        <v>784</v>
      </c>
      <c r="B14" s="204">
        <v>180</v>
      </c>
      <c r="C14" s="204"/>
      <c r="D14" s="206"/>
    </row>
    <row r="15" ht="21.75" customHeight="1" spans="1:4">
      <c r="A15" s="207" t="s">
        <v>122</v>
      </c>
      <c r="B15" s="208">
        <f>SUM(B4:B14)</f>
        <v>81757</v>
      </c>
      <c r="C15" s="208">
        <f>SUM(C4:C14)</f>
        <v>114237</v>
      </c>
      <c r="D15" s="209">
        <f>+(C15-B15)/B15</f>
        <v>0.397</v>
      </c>
    </row>
    <row r="16" ht="21.75" customHeight="1" spans="1:4">
      <c r="A16" s="210" t="s">
        <v>123</v>
      </c>
      <c r="B16" s="211">
        <f>B17</f>
        <v>1243</v>
      </c>
      <c r="C16" s="211">
        <f>C17</f>
        <v>2863</v>
      </c>
      <c r="D16" s="209"/>
    </row>
    <row r="17" ht="21.75" customHeight="1" spans="1:4">
      <c r="A17" s="59" t="s">
        <v>806</v>
      </c>
      <c r="B17" s="211">
        <f>B18</f>
        <v>1243</v>
      </c>
      <c r="C17" s="211">
        <f>C18</f>
        <v>2863</v>
      </c>
      <c r="D17" s="209"/>
    </row>
    <row r="18" ht="21.75" customHeight="1" spans="1:4">
      <c r="A18" s="212" t="s">
        <v>807</v>
      </c>
      <c r="B18" s="204">
        <v>1243</v>
      </c>
      <c r="C18" s="204">
        <v>2863</v>
      </c>
      <c r="D18" s="206"/>
    </row>
    <row r="19" s="194" customFormat="1" ht="21.75" customHeight="1" spans="1:4">
      <c r="A19" s="213" t="s">
        <v>132</v>
      </c>
      <c r="B19" s="214">
        <f>SUM(B15,B16)</f>
        <v>83000</v>
      </c>
      <c r="C19" s="214">
        <f>SUM(C15,C16)</f>
        <v>117100</v>
      </c>
      <c r="D19" s="215">
        <f>+(C19-B19)/B19</f>
        <v>0.411</v>
      </c>
    </row>
    <row r="20" ht="18" customHeight="1" spans="1:4">
      <c r="A20" s="216"/>
      <c r="B20" s="217"/>
      <c r="C20" s="218"/>
      <c r="D20" s="219"/>
    </row>
    <row r="35" ht="28.5" customHeight="1"/>
    <row r="36" ht="28.5" customHeight="1"/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511805555555556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"/>
  <sheetViews>
    <sheetView showZeros="0" topLeftCell="A15" workbookViewId="0">
      <selection activeCell="E42" sqref="E42"/>
    </sheetView>
  </sheetViews>
  <sheetFormatPr defaultColWidth="9.125" defaultRowHeight="13.5" outlineLevelCol="5"/>
  <cols>
    <col min="1" max="1" width="57.375" style="155" customWidth="1"/>
    <col min="2" max="2" width="18" style="156" customWidth="1"/>
    <col min="3" max="3" width="18.5" style="157" customWidth="1"/>
    <col min="4" max="4" width="20.5" style="158" customWidth="1"/>
    <col min="5" max="16384" width="9.125" style="155"/>
  </cols>
  <sheetData>
    <row r="1" s="153" customFormat="1" ht="31.5" customHeight="1" spans="1:4">
      <c r="A1" s="139" t="s">
        <v>821</v>
      </c>
      <c r="B1" s="139"/>
      <c r="C1" s="139"/>
      <c r="D1" s="139"/>
    </row>
    <row r="2" s="154" customFormat="1" ht="24.75" customHeight="1" spans="1:4">
      <c r="A2" s="140" t="s">
        <v>822</v>
      </c>
      <c r="B2" s="159"/>
      <c r="C2" s="160" t="s">
        <v>117</v>
      </c>
      <c r="D2" s="160"/>
    </row>
    <row r="3" ht="30.75" customHeight="1" spans="1:4">
      <c r="A3" s="161" t="s">
        <v>810</v>
      </c>
      <c r="B3" s="162" t="s">
        <v>643</v>
      </c>
      <c r="C3" s="163" t="s">
        <v>119</v>
      </c>
      <c r="D3" s="164" t="s">
        <v>811</v>
      </c>
    </row>
    <row r="4" ht="18.75" customHeight="1" spans="1:4">
      <c r="A4" s="165" t="s">
        <v>812</v>
      </c>
      <c r="B4" s="166"/>
      <c r="C4" s="167"/>
      <c r="D4" s="168"/>
    </row>
    <row r="5" ht="18.75" customHeight="1" spans="1:4">
      <c r="A5" s="165" t="s">
        <v>823</v>
      </c>
      <c r="B5" s="166"/>
      <c r="C5" s="167"/>
      <c r="D5" s="168"/>
    </row>
    <row r="6" ht="18.75" customHeight="1" spans="1:4">
      <c r="A6" s="165" t="s">
        <v>824</v>
      </c>
      <c r="B6" s="166"/>
      <c r="C6" s="167"/>
      <c r="D6" s="168"/>
    </row>
    <row r="7" ht="18.75" customHeight="1" spans="1:4">
      <c r="A7" s="169" t="s">
        <v>813</v>
      </c>
      <c r="B7" s="170">
        <f>SUM(B8,B13,B15,B11)</f>
        <v>38460</v>
      </c>
      <c r="C7" s="170">
        <f>SUM(C8,C13,C15,C11)</f>
        <v>64400</v>
      </c>
      <c r="D7" s="171">
        <f t="shared" ref="D7:D9" si="0">+(C7-B7)/B7</f>
        <v>0.674</v>
      </c>
    </row>
    <row r="8" ht="18.75" customHeight="1" spans="1:4">
      <c r="A8" s="172" t="s">
        <v>825</v>
      </c>
      <c r="B8" s="170">
        <f>SUM(B9:B10)</f>
        <v>35790</v>
      </c>
      <c r="C8" s="170">
        <f>SUM(C9:C10)</f>
        <v>62000</v>
      </c>
      <c r="D8" s="171">
        <f>+(C8-B8)/B8</f>
        <v>0.732</v>
      </c>
    </row>
    <row r="9" ht="18.75" customHeight="1" spans="1:4">
      <c r="A9" s="173" t="s">
        <v>826</v>
      </c>
      <c r="B9" s="167">
        <v>35790</v>
      </c>
      <c r="C9" s="167">
        <f>59000-2000</f>
        <v>57000</v>
      </c>
      <c r="D9" s="174">
        <f>+(C9-B9)/B9</f>
        <v>0.593</v>
      </c>
    </row>
    <row r="10" ht="18.75" customHeight="1" spans="1:4">
      <c r="A10" s="173" t="s">
        <v>827</v>
      </c>
      <c r="B10" s="167"/>
      <c r="C10" s="167">
        <f>3000+2000</f>
        <v>5000</v>
      </c>
      <c r="D10" s="174"/>
    </row>
    <row r="11" ht="18.75" customHeight="1" spans="1:4">
      <c r="A11" s="172" t="s">
        <v>828</v>
      </c>
      <c r="B11" s="170">
        <f>B12</f>
        <v>0</v>
      </c>
      <c r="C11" s="170">
        <f>C12</f>
        <v>0</v>
      </c>
      <c r="D11" s="171"/>
    </row>
    <row r="12" ht="18.75" customHeight="1" spans="1:4">
      <c r="A12" s="173" t="s">
        <v>829</v>
      </c>
      <c r="B12" s="167"/>
      <c r="C12" s="167"/>
      <c r="D12" s="174"/>
    </row>
    <row r="13" ht="18.75" customHeight="1" spans="1:4">
      <c r="A13" s="172" t="s">
        <v>830</v>
      </c>
      <c r="B13" s="170">
        <f>B14</f>
        <v>1770</v>
      </c>
      <c r="C13" s="170">
        <f>C14</f>
        <v>1500</v>
      </c>
      <c r="D13" s="171">
        <f t="shared" ref="D13:D16" si="1">+(C13-B13)/B13</f>
        <v>-0.153</v>
      </c>
    </row>
    <row r="14" ht="18.75" customHeight="1" spans="1:4">
      <c r="A14" s="173" t="s">
        <v>831</v>
      </c>
      <c r="B14" s="167">
        <v>1770</v>
      </c>
      <c r="C14" s="167">
        <v>1500</v>
      </c>
      <c r="D14" s="174">
        <f>+(C14-B14)/B14</f>
        <v>-0.153</v>
      </c>
    </row>
    <row r="15" ht="18.75" customHeight="1" spans="1:4">
      <c r="A15" s="172" t="s">
        <v>832</v>
      </c>
      <c r="B15" s="170">
        <f>SUM(B16:B18)</f>
        <v>900</v>
      </c>
      <c r="C15" s="170">
        <f>SUM(C16:C18)</f>
        <v>900</v>
      </c>
      <c r="D15" s="171">
        <f>+(C15-B15)/B15</f>
        <v>0</v>
      </c>
    </row>
    <row r="16" ht="18.75" customHeight="1" spans="1:4">
      <c r="A16" s="175" t="s">
        <v>833</v>
      </c>
      <c r="B16" s="167">
        <v>900</v>
      </c>
      <c r="C16" s="167">
        <v>732</v>
      </c>
      <c r="D16" s="174">
        <f>+(C16-B16)/B16</f>
        <v>-0.187</v>
      </c>
    </row>
    <row r="17" ht="18.75" customHeight="1" spans="1:4">
      <c r="A17" s="175" t="s">
        <v>834</v>
      </c>
      <c r="B17" s="167"/>
      <c r="C17" s="167">
        <v>28</v>
      </c>
      <c r="D17" s="174"/>
    </row>
    <row r="18" ht="18.75" customHeight="1" spans="1:4">
      <c r="A18" s="175" t="s">
        <v>835</v>
      </c>
      <c r="B18" s="167"/>
      <c r="C18" s="167">
        <v>140</v>
      </c>
      <c r="D18" s="174"/>
    </row>
    <row r="19" ht="18.75" customHeight="1" spans="1:4">
      <c r="A19" s="169" t="s">
        <v>814</v>
      </c>
      <c r="B19" s="170">
        <f>B20</f>
        <v>0</v>
      </c>
      <c r="C19" s="170">
        <f>C20</f>
        <v>0</v>
      </c>
      <c r="D19" s="171"/>
    </row>
    <row r="20" ht="18.75" customHeight="1" spans="1:4">
      <c r="A20" s="176" t="s">
        <v>836</v>
      </c>
      <c r="B20" s="170">
        <f>B21</f>
        <v>0</v>
      </c>
      <c r="C20" s="170">
        <f>C21</f>
        <v>0</v>
      </c>
      <c r="D20" s="171"/>
    </row>
    <row r="21" ht="18.75" customHeight="1" spans="1:4">
      <c r="A21" s="173" t="s">
        <v>837</v>
      </c>
      <c r="B21" s="167"/>
      <c r="C21" s="167"/>
      <c r="D21" s="174"/>
    </row>
    <row r="22" ht="18.75" customHeight="1" spans="1:4">
      <c r="A22" s="169" t="s">
        <v>838</v>
      </c>
      <c r="B22" s="170">
        <f>SUM(B23,B24,B27)</f>
        <v>3430</v>
      </c>
      <c r="C22" s="170">
        <f>SUM(C23,C24,C27)</f>
        <v>2500</v>
      </c>
      <c r="D22" s="171">
        <f t="shared" ref="D22" si="2">+(C22-B22)/B22</f>
        <v>-0.271</v>
      </c>
    </row>
    <row r="23" ht="18.75" customHeight="1" spans="1:4">
      <c r="A23" s="173" t="s">
        <v>839</v>
      </c>
      <c r="B23" s="167">
        <v>180</v>
      </c>
      <c r="C23" s="167"/>
      <c r="D23" s="174">
        <f t="shared" ref="D23" si="3">+(C23-B23)/B23</f>
        <v>-1</v>
      </c>
    </row>
    <row r="24" ht="18.75" customHeight="1" spans="1:4">
      <c r="A24" s="176" t="s">
        <v>840</v>
      </c>
      <c r="B24" s="170">
        <f>SUM(B25:B26)</f>
        <v>850</v>
      </c>
      <c r="C24" s="170">
        <f>SUM(C25:C26)</f>
        <v>600</v>
      </c>
      <c r="D24" s="171">
        <f t="shared" ref="D24:D29" si="4">+(C24-B24)/B24</f>
        <v>-0.294</v>
      </c>
    </row>
    <row r="25" ht="18.75" customHeight="1" spans="1:4">
      <c r="A25" s="173" t="s">
        <v>841</v>
      </c>
      <c r="B25" s="167">
        <v>76</v>
      </c>
      <c r="C25" s="167"/>
      <c r="D25" s="174">
        <f>+(C25-B25)/B25</f>
        <v>-1</v>
      </c>
    </row>
    <row r="26" ht="18.75" customHeight="1" spans="1:6">
      <c r="A26" s="173" t="s">
        <v>842</v>
      </c>
      <c r="B26" s="167">
        <v>774</v>
      </c>
      <c r="C26" s="167">
        <v>600</v>
      </c>
      <c r="D26" s="174">
        <f>+(C26-B26)/B26</f>
        <v>-0.225</v>
      </c>
      <c r="F26" s="177"/>
    </row>
    <row r="27" ht="18.75" customHeight="1" spans="1:4">
      <c r="A27" s="176" t="s">
        <v>843</v>
      </c>
      <c r="B27" s="170">
        <f>SUM(B28:B32)</f>
        <v>2400</v>
      </c>
      <c r="C27" s="170">
        <f>SUM(C28:C32)</f>
        <v>1900</v>
      </c>
      <c r="D27" s="171">
        <f>+(C27-B27)/B27</f>
        <v>-0.208</v>
      </c>
    </row>
    <row r="28" ht="18.75" customHeight="1" spans="1:4">
      <c r="A28" s="173" t="s">
        <v>844</v>
      </c>
      <c r="B28" s="167">
        <v>1490</v>
      </c>
      <c r="C28" s="167">
        <v>1100</v>
      </c>
      <c r="D28" s="174">
        <f>+(C28-B28)/B28</f>
        <v>-0.262</v>
      </c>
    </row>
    <row r="29" ht="18.75" customHeight="1" spans="1:4">
      <c r="A29" s="173" t="s">
        <v>845</v>
      </c>
      <c r="B29" s="167">
        <v>800</v>
      </c>
      <c r="C29" s="167">
        <v>800</v>
      </c>
      <c r="D29" s="174">
        <f>+(C29-B29)/B29</f>
        <v>0</v>
      </c>
    </row>
    <row r="30" ht="18.75" customHeight="1" spans="1:4">
      <c r="A30" s="173" t="s">
        <v>846</v>
      </c>
      <c r="B30" s="167"/>
      <c r="C30" s="167"/>
      <c r="D30" s="174"/>
    </row>
    <row r="31" ht="18.75" customHeight="1" spans="1:4">
      <c r="A31" s="173" t="s">
        <v>847</v>
      </c>
      <c r="B31" s="167">
        <v>20</v>
      </c>
      <c r="C31" s="167"/>
      <c r="D31" s="174">
        <f t="shared" ref="D31:D33" si="5">+(C31-B31)/B31</f>
        <v>-1</v>
      </c>
    </row>
    <row r="32" ht="18.75" customHeight="1" spans="1:4">
      <c r="A32" s="173" t="s">
        <v>848</v>
      </c>
      <c r="B32" s="167">
        <v>90</v>
      </c>
      <c r="C32" s="167"/>
      <c r="D32" s="174">
        <f>+(C32-B32)/B32</f>
        <v>-1</v>
      </c>
    </row>
    <row r="33" ht="18.75" customHeight="1" spans="1:4">
      <c r="A33" s="178" t="s">
        <v>849</v>
      </c>
      <c r="B33" s="179">
        <f>SUM(B7,B19,B22)</f>
        <v>41890</v>
      </c>
      <c r="C33" s="179">
        <f>SUM(C7,C19,C22)</f>
        <v>66900</v>
      </c>
      <c r="D33" s="180">
        <f>+(C33-B33)/B33</f>
        <v>0.597</v>
      </c>
    </row>
    <row r="34" ht="18.75" customHeight="1" spans="1:4">
      <c r="A34" s="178"/>
      <c r="B34" s="179"/>
      <c r="C34" s="181"/>
      <c r="D34" s="180"/>
    </row>
    <row r="35" ht="18.75" customHeight="1" spans="1:4">
      <c r="A35" s="176" t="s">
        <v>566</v>
      </c>
      <c r="B35" s="182">
        <f t="shared" ref="B35:B36" si="6">B36</f>
        <v>0</v>
      </c>
      <c r="C35" s="183">
        <f>C36+C38</f>
        <v>50200</v>
      </c>
      <c r="D35" s="171"/>
    </row>
    <row r="36" ht="18.75" customHeight="1" spans="1:4">
      <c r="A36" s="184" t="s">
        <v>850</v>
      </c>
      <c r="B36" s="182">
        <f>B37</f>
        <v>0</v>
      </c>
      <c r="C36" s="183">
        <f>C37</f>
        <v>2200</v>
      </c>
      <c r="D36" s="171"/>
    </row>
    <row r="37" ht="18.75" customHeight="1" spans="1:4">
      <c r="A37" s="185" t="s">
        <v>851</v>
      </c>
      <c r="B37" s="186"/>
      <c r="C37" s="187">
        <v>2200</v>
      </c>
      <c r="D37" s="174"/>
    </row>
    <row r="38" ht="18.75" customHeight="1" spans="1:4">
      <c r="A38" s="184" t="s">
        <v>631</v>
      </c>
      <c r="B38" s="182">
        <f>B39</f>
        <v>0</v>
      </c>
      <c r="C38" s="183">
        <f>C39+C41</f>
        <v>48000</v>
      </c>
      <c r="D38" s="171"/>
    </row>
    <row r="39" ht="18.75" customHeight="1" spans="1:4">
      <c r="A39" s="185" t="s">
        <v>852</v>
      </c>
      <c r="B39" s="186"/>
      <c r="C39" s="187">
        <v>48000</v>
      </c>
      <c r="D39" s="174"/>
    </row>
    <row r="40" ht="18.75" customHeight="1" spans="1:4">
      <c r="A40" s="188" t="s">
        <v>853</v>
      </c>
      <c r="B40" s="189">
        <f>SUM(B33,B35)</f>
        <v>41890</v>
      </c>
      <c r="C40" s="190">
        <f>SUM(C33,C35)</f>
        <v>117100</v>
      </c>
      <c r="D40" s="191">
        <f>+(C40-B40)/B40</f>
        <v>1.795</v>
      </c>
    </row>
  </sheetData>
  <mergeCells count="2">
    <mergeCell ref="A1:D1"/>
    <mergeCell ref="C2:D2"/>
  </mergeCells>
  <printOptions horizontalCentered="1"/>
  <pageMargins left="0.984027777777778" right="0.984027777777778" top="0.865277777777778" bottom="0.984027777777778" header="0.354166666666667" footer="0.354166666666667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9"/>
  <sheetViews>
    <sheetView showZeros="0" workbookViewId="0">
      <selection activeCell="D16" sqref="D16"/>
    </sheetView>
  </sheetViews>
  <sheetFormatPr defaultColWidth="9.125" defaultRowHeight="13.5"/>
  <cols>
    <col min="1" max="1" width="47" style="137" customWidth="1"/>
    <col min="2" max="3" width="8.375" style="137" customWidth="1"/>
    <col min="4" max="4" width="9.375" style="137" customWidth="1"/>
    <col min="5" max="8" width="8" style="137" customWidth="1"/>
    <col min="9" max="9" width="8" style="138" customWidth="1"/>
    <col min="10" max="16384" width="9.125" style="137"/>
  </cols>
  <sheetData>
    <row r="1" s="134" customFormat="1" ht="31.5" customHeight="1" spans="1:9">
      <c r="A1" s="139" t="s">
        <v>854</v>
      </c>
      <c r="B1" s="139"/>
      <c r="C1" s="139"/>
      <c r="D1" s="139"/>
      <c r="E1" s="139"/>
      <c r="F1" s="139"/>
      <c r="G1" s="139"/>
      <c r="H1" s="139"/>
      <c r="I1" s="139"/>
    </row>
    <row r="2" s="135" customFormat="1" ht="21" customHeight="1" spans="1:9">
      <c r="A2" s="140" t="s">
        <v>855</v>
      </c>
      <c r="B2" s="141" t="s">
        <v>117</v>
      </c>
      <c r="C2" s="141"/>
      <c r="D2" s="141"/>
      <c r="E2" s="141"/>
      <c r="F2" s="141"/>
      <c r="G2" s="141"/>
      <c r="H2" s="141"/>
      <c r="I2" s="141"/>
    </row>
    <row r="3" ht="35.25" customHeight="1" spans="1:9">
      <c r="A3" s="142" t="s">
        <v>810</v>
      </c>
      <c r="B3" s="142" t="s">
        <v>653</v>
      </c>
      <c r="C3" s="142" t="s">
        <v>856</v>
      </c>
      <c r="D3" s="142" t="s">
        <v>164</v>
      </c>
      <c r="E3" s="142" t="s">
        <v>655</v>
      </c>
      <c r="F3" s="142" t="s">
        <v>656</v>
      </c>
      <c r="G3" s="142" t="s">
        <v>657</v>
      </c>
      <c r="H3" s="142" t="s">
        <v>658</v>
      </c>
      <c r="I3" s="150" t="s">
        <v>659</v>
      </c>
    </row>
    <row r="4" ht="28.5" customHeight="1" spans="1:9">
      <c r="A4" s="143" t="s">
        <v>812</v>
      </c>
      <c r="B4" s="144">
        <f>C4+D4</f>
        <v>0</v>
      </c>
      <c r="C4" s="144">
        <f t="shared" ref="C4" si="0">C5</f>
        <v>0</v>
      </c>
      <c r="D4" s="144">
        <f>SUM(E4:I4)</f>
        <v>0</v>
      </c>
      <c r="E4" s="144">
        <f t="shared" ref="E4" si="1">E5</f>
        <v>0</v>
      </c>
      <c r="F4" s="144">
        <f t="shared" ref="F4:F5" si="2">F5</f>
        <v>0</v>
      </c>
      <c r="G4" s="144">
        <f t="shared" ref="G4:I4" si="3">G5</f>
        <v>0</v>
      </c>
      <c r="H4" s="144">
        <f>H5</f>
        <v>0</v>
      </c>
      <c r="I4" s="144">
        <f>I5</f>
        <v>0</v>
      </c>
    </row>
    <row r="5" ht="28.5" customHeight="1" spans="1:9">
      <c r="A5" s="143" t="s">
        <v>823</v>
      </c>
      <c r="B5" s="144">
        <f t="shared" ref="B5" si="4">C5+D5</f>
        <v>0</v>
      </c>
      <c r="C5" s="144">
        <f t="shared" ref="C5" si="5">C6</f>
        <v>0</v>
      </c>
      <c r="D5" s="144">
        <f t="shared" ref="D5" si="6">SUM(E5:I5)</f>
        <v>0</v>
      </c>
      <c r="E5" s="144">
        <f t="shared" ref="E5" si="7">E6</f>
        <v>0</v>
      </c>
      <c r="F5" s="144">
        <f>F6</f>
        <v>0</v>
      </c>
      <c r="G5" s="144">
        <f t="shared" ref="G5:I5" si="8">G6</f>
        <v>0</v>
      </c>
      <c r="H5" s="144">
        <f>H6</f>
        <v>0</v>
      </c>
      <c r="I5" s="144">
        <f>I6</f>
        <v>0</v>
      </c>
    </row>
    <row r="6" ht="28.5" customHeight="1" spans="1:9">
      <c r="A6" s="143" t="s">
        <v>857</v>
      </c>
      <c r="B6" s="144">
        <f t="shared" ref="B6" si="9">C6+D6</f>
        <v>0</v>
      </c>
      <c r="C6" s="145"/>
      <c r="D6" s="144">
        <f t="shared" ref="D6" si="10">SUM(E6:I6)</f>
        <v>0</v>
      </c>
      <c r="E6" s="145"/>
      <c r="F6" s="145"/>
      <c r="G6" s="145"/>
      <c r="H6" s="145"/>
      <c r="I6" s="145"/>
    </row>
    <row r="7" ht="28.5" customHeight="1" spans="1:9">
      <c r="A7" s="143" t="s">
        <v>813</v>
      </c>
      <c r="B7" s="144">
        <f t="shared" ref="B7:B14" si="11">C7+D7</f>
        <v>2573</v>
      </c>
      <c r="C7" s="145">
        <v>507</v>
      </c>
      <c r="D7" s="144">
        <f t="shared" ref="D7:D14" si="12">SUM(E7:I7)</f>
        <v>2066</v>
      </c>
      <c r="E7" s="145">
        <v>593</v>
      </c>
      <c r="F7" s="145">
        <v>326</v>
      </c>
      <c r="G7" s="145">
        <v>339</v>
      </c>
      <c r="H7" s="145">
        <v>383</v>
      </c>
      <c r="I7" s="151">
        <v>425</v>
      </c>
    </row>
    <row r="8" ht="28.5" customHeight="1" spans="1:9">
      <c r="A8" s="143" t="s">
        <v>814</v>
      </c>
      <c r="B8" s="144">
        <f>C8+D8</f>
        <v>0</v>
      </c>
      <c r="C8" s="145"/>
      <c r="D8" s="144">
        <f>SUM(E8:I8)</f>
        <v>0</v>
      </c>
      <c r="E8" s="145"/>
      <c r="F8" s="145"/>
      <c r="G8" s="145"/>
      <c r="H8" s="145"/>
      <c r="I8" s="151"/>
    </row>
    <row r="9" ht="28.5" customHeight="1" spans="1:9">
      <c r="A9" s="143" t="s">
        <v>838</v>
      </c>
      <c r="B9" s="144">
        <f>C9+D9</f>
        <v>290</v>
      </c>
      <c r="C9" s="144">
        <f t="shared" ref="C9" si="13">SUM(C10,C12)</f>
        <v>156</v>
      </c>
      <c r="D9" s="144">
        <f>SUM(E9:I9)</f>
        <v>134</v>
      </c>
      <c r="E9" s="144">
        <f t="shared" ref="E9:I9" si="14">SUM(E10,E12)</f>
        <v>0</v>
      </c>
      <c r="F9" s="144">
        <f>SUM(F10,F12)</f>
        <v>0</v>
      </c>
      <c r="G9" s="144">
        <f>SUM(G10,G12)</f>
        <v>108</v>
      </c>
      <c r="H9" s="144">
        <f>SUM(H10,H12)</f>
        <v>26</v>
      </c>
      <c r="I9" s="144">
        <f>SUM(I10,I12)</f>
        <v>0</v>
      </c>
    </row>
    <row r="10" ht="28.5" customHeight="1" spans="1:9">
      <c r="A10" s="146" t="s">
        <v>840</v>
      </c>
      <c r="B10" s="144">
        <f>C10+D10</f>
        <v>53</v>
      </c>
      <c r="C10" s="144">
        <f>C11</f>
        <v>53</v>
      </c>
      <c r="D10" s="144">
        <f>SUM(E10:I10)</f>
        <v>0</v>
      </c>
      <c r="E10" s="144">
        <f>E11</f>
        <v>0</v>
      </c>
      <c r="F10" s="144">
        <f t="shared" ref="F10:I10" si="15">F11</f>
        <v>0</v>
      </c>
      <c r="G10" s="144">
        <f>G11</f>
        <v>0</v>
      </c>
      <c r="H10" s="144">
        <f>H11</f>
        <v>0</v>
      </c>
      <c r="I10" s="144">
        <f>I11</f>
        <v>0</v>
      </c>
    </row>
    <row r="11" ht="28.5" customHeight="1" spans="1:9">
      <c r="A11" s="146" t="s">
        <v>842</v>
      </c>
      <c r="B11" s="144">
        <f>C11+D11</f>
        <v>53</v>
      </c>
      <c r="C11" s="145">
        <v>53</v>
      </c>
      <c r="D11" s="144">
        <f>SUM(E11:I11)</f>
        <v>0</v>
      </c>
      <c r="E11" s="145"/>
      <c r="F11" s="145"/>
      <c r="G11" s="145"/>
      <c r="H11" s="145"/>
      <c r="I11" s="151"/>
    </row>
    <row r="12" ht="28.5" customHeight="1" spans="1:9">
      <c r="A12" s="146" t="s">
        <v>843</v>
      </c>
      <c r="B12" s="144">
        <f>C12+D12</f>
        <v>237</v>
      </c>
      <c r="C12" s="144">
        <f>SUM(C13:C14)</f>
        <v>103</v>
      </c>
      <c r="D12" s="144">
        <f>SUM(E12:I12)</f>
        <v>134</v>
      </c>
      <c r="E12" s="144">
        <f>SUM(E13:E14)</f>
        <v>0</v>
      </c>
      <c r="F12" s="144">
        <f t="shared" ref="F12:I12" si="16">SUM(F13:F14)</f>
        <v>0</v>
      </c>
      <c r="G12" s="144">
        <f>SUM(G13:G14)</f>
        <v>108</v>
      </c>
      <c r="H12" s="144">
        <f>SUM(H13:H14)</f>
        <v>26</v>
      </c>
      <c r="I12" s="144">
        <f>SUM(I13:I14)</f>
        <v>0</v>
      </c>
    </row>
    <row r="13" ht="28.5" customHeight="1" spans="1:9">
      <c r="A13" s="146" t="s">
        <v>844</v>
      </c>
      <c r="B13" s="144">
        <f>C13+D13</f>
        <v>237</v>
      </c>
      <c r="C13" s="145">
        <v>103</v>
      </c>
      <c r="D13" s="144">
        <f>SUM(E13:I13)</f>
        <v>134</v>
      </c>
      <c r="E13" s="145"/>
      <c r="F13" s="145"/>
      <c r="G13" s="145">
        <v>108</v>
      </c>
      <c r="H13" s="145">
        <v>26</v>
      </c>
      <c r="I13" s="151"/>
    </row>
    <row r="14" ht="28.5" customHeight="1" spans="1:9">
      <c r="A14" s="146" t="s">
        <v>845</v>
      </c>
      <c r="B14" s="144">
        <f>C14+D14</f>
        <v>0</v>
      </c>
      <c r="C14" s="145"/>
      <c r="D14" s="144">
        <f>SUM(E14:I14)</f>
        <v>0</v>
      </c>
      <c r="E14" s="145"/>
      <c r="F14" s="145"/>
      <c r="G14" s="145"/>
      <c r="H14" s="145"/>
      <c r="I14" s="151"/>
    </row>
    <row r="15" ht="28.5" customHeight="1" spans="1:9">
      <c r="A15" s="146"/>
      <c r="B15" s="144"/>
      <c r="C15" s="145"/>
      <c r="D15" s="144">
        <f t="shared" ref="D15" si="17">SUM(E15:I15)</f>
        <v>0</v>
      </c>
      <c r="E15" s="145"/>
      <c r="F15" s="145"/>
      <c r="G15" s="145"/>
      <c r="H15" s="145"/>
      <c r="I15" s="151"/>
    </row>
    <row r="16" ht="28.5" customHeight="1" spans="1:9">
      <c r="A16" s="147" t="s">
        <v>155</v>
      </c>
      <c r="B16" s="148">
        <f>B4+B7+B8+B9</f>
        <v>2863</v>
      </c>
      <c r="C16" s="148">
        <f t="shared" ref="C16" si="18">C4+C7+C8+C9</f>
        <v>663</v>
      </c>
      <c r="D16" s="148">
        <f t="shared" ref="D16:I16" si="19">D4+D7+D8+D9</f>
        <v>2200</v>
      </c>
      <c r="E16" s="148">
        <f>E4+E7+E8+E9</f>
        <v>593</v>
      </c>
      <c r="F16" s="148">
        <f>F4+F7+F8+F9</f>
        <v>326</v>
      </c>
      <c r="G16" s="148">
        <f>G4+G7+G8+G9</f>
        <v>447</v>
      </c>
      <c r="H16" s="148">
        <f>H4+H7+H8+H9</f>
        <v>409</v>
      </c>
      <c r="I16" s="148">
        <f>I4+I7+I8+I9</f>
        <v>425</v>
      </c>
    </row>
    <row r="17" s="136" customFormat="1" ht="14.25" spans="1:255">
      <c r="A17" s="137"/>
      <c r="B17" s="149"/>
      <c r="C17" s="149"/>
      <c r="D17" s="149"/>
      <c r="E17" s="149"/>
      <c r="F17" s="149"/>
      <c r="G17" s="149"/>
      <c r="H17" s="149"/>
      <c r="I17" s="152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  <c r="IR17" s="137"/>
      <c r="IS17" s="137"/>
      <c r="IT17" s="137"/>
      <c r="IU17" s="137"/>
    </row>
    <row r="18" spans="3:3">
      <c r="C18" s="137">
        <f>663-C16</f>
        <v>0</v>
      </c>
    </row>
    <row r="19" spans="4:4">
      <c r="D19" s="137">
        <f>2200-D16</f>
        <v>0</v>
      </c>
    </row>
    <row r="38" ht="28.5" customHeight="1"/>
    <row r="39" ht="28.5" customHeight="1"/>
  </sheetData>
  <mergeCells count="2">
    <mergeCell ref="A1:I1"/>
    <mergeCell ref="B2:I2"/>
  </mergeCells>
  <printOptions horizontalCentered="1"/>
  <pageMargins left="0.984027777777778" right="0.984027777777778" top="0.707638888888889" bottom="0.984027777777778" header="0.511805555555556" footer="0.313888888888889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showZeros="0" workbookViewId="0">
      <selection activeCell="B4" sqref="B4:C11"/>
    </sheetView>
  </sheetViews>
  <sheetFormatPr defaultColWidth="9" defaultRowHeight="13.5" outlineLevelCol="5"/>
  <cols>
    <col min="1" max="1" width="28" style="101" customWidth="1"/>
    <col min="2" max="4" width="15.625" style="101" customWidth="1"/>
    <col min="5" max="9" width="10.125" style="101" customWidth="1"/>
    <col min="10" max="16384" width="9" style="101"/>
  </cols>
  <sheetData>
    <row r="1" s="112" customFormat="1" ht="33.75" customHeight="1" spans="1:4">
      <c r="A1" s="114" t="s">
        <v>858</v>
      </c>
      <c r="B1" s="114"/>
      <c r="C1" s="114"/>
      <c r="D1" s="114"/>
    </row>
    <row r="2" ht="24.75" customHeight="1" spans="1:4">
      <c r="A2" s="115" t="s">
        <v>859</v>
      </c>
      <c r="B2" s="115"/>
      <c r="C2" s="115"/>
      <c r="D2" s="116" t="s">
        <v>46</v>
      </c>
    </row>
    <row r="3" s="113" customFormat="1" ht="42" customHeight="1" spans="1:6">
      <c r="A3" s="117" t="s">
        <v>810</v>
      </c>
      <c r="B3" s="117" t="s">
        <v>643</v>
      </c>
      <c r="C3" s="117" t="s">
        <v>50</v>
      </c>
      <c r="D3" s="118" t="s">
        <v>860</v>
      </c>
      <c r="F3" s="119"/>
    </row>
    <row r="4" ht="42" customHeight="1" spans="1:4">
      <c r="A4" s="120" t="s">
        <v>861</v>
      </c>
      <c r="B4" s="121"/>
      <c r="C4" s="121"/>
      <c r="D4" s="122"/>
    </row>
    <row r="5" ht="42" customHeight="1" spans="1:4">
      <c r="A5" s="120" t="s">
        <v>862</v>
      </c>
      <c r="B5" s="121"/>
      <c r="C5" s="121"/>
      <c r="D5" s="122"/>
    </row>
    <row r="6" ht="42" customHeight="1" spans="1:4">
      <c r="A6" s="120" t="s">
        <v>863</v>
      </c>
      <c r="B6" s="121">
        <v>600</v>
      </c>
      <c r="C6" s="121">
        <v>3150</v>
      </c>
      <c r="D6" s="122">
        <f>C6/B6</f>
        <v>5.25</v>
      </c>
    </row>
    <row r="7" ht="42" customHeight="1" spans="1:4">
      <c r="A7" s="123" t="s">
        <v>122</v>
      </c>
      <c r="B7" s="124">
        <f>SUM(B4:B6)</f>
        <v>600</v>
      </c>
      <c r="C7" s="124">
        <f>SUM(C4:C6)</f>
        <v>3150</v>
      </c>
      <c r="D7" s="125">
        <f t="shared" ref="D7" si="0">C7/B7</f>
        <v>5.25</v>
      </c>
    </row>
    <row r="8" s="105" customFormat="1" ht="42" customHeight="1" spans="1:4">
      <c r="A8" s="126"/>
      <c r="B8" s="127"/>
      <c r="C8" s="127"/>
      <c r="D8" s="128"/>
    </row>
    <row r="9" s="105" customFormat="1" ht="42" customHeight="1" spans="1:4">
      <c r="A9" s="129" t="s">
        <v>123</v>
      </c>
      <c r="B9" s="130">
        <f>B10</f>
        <v>2000</v>
      </c>
      <c r="C9" s="130">
        <f>C10</f>
        <v>2932</v>
      </c>
      <c r="D9" s="131"/>
    </row>
    <row r="10" s="105" customFormat="1" ht="42" customHeight="1" spans="1:4">
      <c r="A10" s="132" t="s">
        <v>864</v>
      </c>
      <c r="B10" s="133">
        <v>2000</v>
      </c>
      <c r="C10" s="133">
        <f>1887+1045</f>
        <v>2932</v>
      </c>
      <c r="D10" s="122"/>
    </row>
    <row r="11" ht="42" customHeight="1" spans="1:4">
      <c r="A11" s="123" t="s">
        <v>132</v>
      </c>
      <c r="B11" s="124">
        <f>B7+B9</f>
        <v>2600</v>
      </c>
      <c r="C11" s="124">
        <f>C7+C9</f>
        <v>6082</v>
      </c>
      <c r="D11" s="125">
        <f t="shared" ref="D11" si="1">C11/B11</f>
        <v>2.339</v>
      </c>
    </row>
    <row r="12" ht="18" customHeight="1"/>
    <row r="13" ht="18" customHeight="1"/>
    <row r="14" ht="18" customHeight="1"/>
    <row r="15" ht="18" customHeight="1"/>
    <row r="16" ht="18" customHeight="1"/>
    <row r="34" ht="28.5" customHeight="1"/>
    <row r="35" ht="28.5" customHeight="1"/>
  </sheetData>
  <mergeCells count="1">
    <mergeCell ref="A1:D1"/>
  </mergeCells>
  <printOptions horizontalCentered="1"/>
  <pageMargins left="0.984027777777778" right="0.984027777777778" top="0.865277777777778" bottom="0.984027777777778" header="0.511805555555556" footer="0.511805555555556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showZeros="0" workbookViewId="0">
      <selection activeCell="B4" sqref="B4:C12"/>
    </sheetView>
  </sheetViews>
  <sheetFormatPr defaultColWidth="9" defaultRowHeight="13.5" outlineLevelCol="5"/>
  <cols>
    <col min="1" max="1" width="30.375" style="29" customWidth="1"/>
    <col min="2" max="3" width="15" style="29" customWidth="1"/>
    <col min="4" max="4" width="12.375" style="29" customWidth="1"/>
    <col min="5" max="9" width="10.125" style="29" customWidth="1"/>
    <col min="10" max="16384" width="9" style="29"/>
  </cols>
  <sheetData>
    <row r="1" s="28" customFormat="1" ht="33.75" customHeight="1" spans="1:4">
      <c r="A1" s="30" t="s">
        <v>865</v>
      </c>
      <c r="B1" s="30"/>
      <c r="C1" s="30"/>
      <c r="D1" s="30"/>
    </row>
    <row r="2" ht="24.75" customHeight="1" spans="1:4">
      <c r="A2" s="31" t="s">
        <v>866</v>
      </c>
      <c r="B2" s="31"/>
      <c r="C2" s="31"/>
      <c r="D2" s="32" t="s">
        <v>46</v>
      </c>
    </row>
    <row r="3" s="90" customFormat="1" ht="42" customHeight="1" spans="1:6">
      <c r="A3" s="92" t="s">
        <v>810</v>
      </c>
      <c r="B3" s="92" t="s">
        <v>643</v>
      </c>
      <c r="C3" s="92" t="s">
        <v>50</v>
      </c>
      <c r="D3" s="93" t="s">
        <v>860</v>
      </c>
      <c r="F3" s="33"/>
    </row>
    <row r="4" ht="42" customHeight="1" spans="1:4">
      <c r="A4" s="94" t="s">
        <v>867</v>
      </c>
      <c r="B4" s="95">
        <v>2000</v>
      </c>
      <c r="C4" s="95"/>
      <c r="D4" s="96">
        <f t="shared" ref="D4" si="0">C4/B4</f>
        <v>0</v>
      </c>
    </row>
    <row r="5" ht="42" customHeight="1" spans="1:4">
      <c r="A5" s="94" t="s">
        <v>868</v>
      </c>
      <c r="B5" s="95"/>
      <c r="C5" s="95"/>
      <c r="D5" s="96"/>
    </row>
    <row r="6" ht="42" customHeight="1" spans="1:4">
      <c r="A6" s="97" t="s">
        <v>869</v>
      </c>
      <c r="B6" s="95"/>
      <c r="C6" s="95">
        <v>2660</v>
      </c>
      <c r="D6" s="96"/>
    </row>
    <row r="7" ht="42" customHeight="1" spans="1:6">
      <c r="A7" s="98" t="s">
        <v>151</v>
      </c>
      <c r="B7" s="99">
        <f>SUM(B4:B6)</f>
        <v>2000</v>
      </c>
      <c r="C7" s="99">
        <f>SUM(C4:C6)</f>
        <v>2660</v>
      </c>
      <c r="D7" s="100">
        <f t="shared" ref="D7" si="1">C7/B7</f>
        <v>1.33</v>
      </c>
      <c r="E7" s="101"/>
      <c r="F7" s="101"/>
    </row>
    <row r="8" s="91" customFormat="1" ht="42" customHeight="1" spans="1:6">
      <c r="A8" s="102"/>
      <c r="B8" s="103"/>
      <c r="C8" s="103"/>
      <c r="D8" s="104"/>
      <c r="E8" s="105"/>
      <c r="F8" s="105"/>
    </row>
    <row r="9" s="91" customFormat="1" ht="42" customHeight="1" spans="1:6">
      <c r="A9" s="106" t="s">
        <v>566</v>
      </c>
      <c r="B9" s="107">
        <f>B10+B11</f>
        <v>0</v>
      </c>
      <c r="C9" s="107">
        <f>C10+C11</f>
        <v>3422</v>
      </c>
      <c r="D9" s="108"/>
      <c r="E9" s="105"/>
      <c r="F9" s="105"/>
    </row>
    <row r="10" s="91" customFormat="1" ht="42" customHeight="1" spans="1:6">
      <c r="A10" s="109" t="s">
        <v>631</v>
      </c>
      <c r="B10" s="110"/>
      <c r="C10" s="110">
        <f>490+1887</f>
        <v>2377</v>
      </c>
      <c r="D10" s="111"/>
      <c r="E10" s="105"/>
      <c r="F10" s="105"/>
    </row>
    <row r="11" s="91" customFormat="1" ht="42" customHeight="1" spans="1:6">
      <c r="A11" s="109" t="s">
        <v>870</v>
      </c>
      <c r="B11" s="110"/>
      <c r="C11" s="110">
        <f>1045</f>
        <v>1045</v>
      </c>
      <c r="D11" s="111"/>
      <c r="E11" s="105"/>
      <c r="F11" s="105"/>
    </row>
    <row r="12" ht="42" customHeight="1" spans="1:6">
      <c r="A12" s="98" t="s">
        <v>155</v>
      </c>
      <c r="B12" s="99">
        <f>B7+B9</f>
        <v>2000</v>
      </c>
      <c r="C12" s="99">
        <f>C7+C9</f>
        <v>6082</v>
      </c>
      <c r="D12" s="100">
        <f t="shared" ref="D12" si="2">C12/B12</f>
        <v>3.041</v>
      </c>
      <c r="E12" s="101"/>
      <c r="F12" s="101"/>
    </row>
    <row r="13" ht="18" customHeight="1"/>
    <row r="14" ht="18" customHeight="1"/>
    <row r="15" ht="18" customHeight="1"/>
    <row r="16" ht="18" customHeight="1"/>
    <row r="17" ht="18" customHeight="1"/>
    <row r="35" ht="28.5" customHeight="1"/>
    <row r="36" ht="28.5" customHeight="1"/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1"/>
  <sheetViews>
    <sheetView showZeros="0" workbookViewId="0">
      <selection activeCell="B4" sqref="B4:B13"/>
    </sheetView>
  </sheetViews>
  <sheetFormatPr defaultColWidth="9" defaultRowHeight="14.25" outlineLevelCol="3"/>
  <cols>
    <col min="1" max="1" width="44.25" customWidth="1"/>
    <col min="2" max="2" width="30.875" customWidth="1"/>
  </cols>
  <sheetData>
    <row r="1" s="52" customFormat="1" ht="33" customHeight="1" spans="1:2">
      <c r="A1" s="68" t="s">
        <v>871</v>
      </c>
      <c r="B1" s="68"/>
    </row>
    <row r="2" s="2" customFormat="1" ht="27" customHeight="1" spans="1:2">
      <c r="A2" s="73" t="s">
        <v>872</v>
      </c>
      <c r="B2" s="74" t="s">
        <v>46</v>
      </c>
    </row>
    <row r="3" s="53" customFormat="1" ht="54" customHeight="1" spans="1:4">
      <c r="A3" s="75" t="s">
        <v>810</v>
      </c>
      <c r="B3" s="75" t="s">
        <v>873</v>
      </c>
      <c r="D3" s="58"/>
    </row>
    <row r="4" ht="36" customHeight="1" spans="1:2">
      <c r="A4" s="76" t="s">
        <v>861</v>
      </c>
      <c r="B4" s="77"/>
    </row>
    <row r="5" ht="36" customHeight="1" spans="1:2">
      <c r="A5" s="78" t="s">
        <v>862</v>
      </c>
      <c r="B5" s="77">
        <v>490</v>
      </c>
    </row>
    <row r="6" ht="36" customHeight="1" spans="1:2">
      <c r="A6" s="76" t="s">
        <v>863</v>
      </c>
      <c r="B6" s="79">
        <v>3510</v>
      </c>
    </row>
    <row r="7" ht="36" customHeight="1" spans="1:2">
      <c r="A7" s="80" t="s">
        <v>122</v>
      </c>
      <c r="B7" s="81">
        <f>SUM(B4:B6)</f>
        <v>4000</v>
      </c>
    </row>
    <row r="8" ht="36" customHeight="1" spans="1:2">
      <c r="A8" s="82"/>
      <c r="B8" s="79"/>
    </row>
    <row r="9" ht="36" customHeight="1" spans="1:2">
      <c r="A9" s="83" t="s">
        <v>123</v>
      </c>
      <c r="B9" s="84">
        <f>B10</f>
        <v>1500</v>
      </c>
    </row>
    <row r="10" ht="36" customHeight="1" spans="1:2">
      <c r="A10" s="85" t="s">
        <v>874</v>
      </c>
      <c r="B10" s="84">
        <f>B11</f>
        <v>1500</v>
      </c>
    </row>
    <row r="11" ht="36" customHeight="1" spans="1:2">
      <c r="A11" s="86" t="s">
        <v>168</v>
      </c>
      <c r="B11" s="87">
        <v>1500</v>
      </c>
    </row>
    <row r="12" ht="36" customHeight="1" spans="1:2">
      <c r="A12" s="82"/>
      <c r="B12" s="79"/>
    </row>
    <row r="13" ht="36" customHeight="1" spans="1:2">
      <c r="A13" s="88" t="s">
        <v>132</v>
      </c>
      <c r="B13" s="89">
        <f>SUM(B7,B9)</f>
        <v>5500</v>
      </c>
    </row>
    <row r="30" ht="28.5" customHeight="1"/>
    <row r="31" ht="28.5" customHeight="1"/>
  </sheetData>
  <mergeCells count="1">
    <mergeCell ref="A1:B1"/>
  </mergeCells>
  <printOptions horizontalCentered="1"/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"/>
  <sheetViews>
    <sheetView workbookViewId="0">
      <selection activeCell="B4" sqref="B4:C6"/>
    </sheetView>
  </sheetViews>
  <sheetFormatPr defaultColWidth="9" defaultRowHeight="14.25" outlineLevelRow="5" outlineLevelCol="2"/>
  <cols>
    <col min="1" max="1" width="37.25" customWidth="1"/>
    <col min="2" max="3" width="17.625" customWidth="1"/>
  </cols>
  <sheetData>
    <row r="1" s="1" customFormat="1" ht="36.75" customHeight="1" spans="1:3">
      <c r="A1" s="68" t="s">
        <v>875</v>
      </c>
      <c r="B1" s="68"/>
      <c r="C1" s="68"/>
    </row>
    <row r="2" ht="30" customHeight="1" spans="1:3">
      <c r="A2" s="69" t="s">
        <v>876</v>
      </c>
      <c r="B2" s="70"/>
      <c r="C2" s="70" t="s">
        <v>46</v>
      </c>
    </row>
    <row r="3" ht="54" customHeight="1" spans="1:3">
      <c r="A3" s="71" t="s">
        <v>810</v>
      </c>
      <c r="B3" s="71" t="s">
        <v>653</v>
      </c>
      <c r="C3" s="71" t="s">
        <v>654</v>
      </c>
    </row>
    <row r="4" ht="51.75" customHeight="1" spans="1:3">
      <c r="A4" s="59" t="s">
        <v>877</v>
      </c>
      <c r="B4" s="72">
        <f>B5</f>
        <v>1500</v>
      </c>
      <c r="C4" s="72">
        <f>C5</f>
        <v>1500</v>
      </c>
    </row>
    <row r="5" ht="51.75" customHeight="1" spans="1:3">
      <c r="A5" s="59" t="s">
        <v>878</v>
      </c>
      <c r="B5" s="61">
        <f>B6</f>
        <v>1500</v>
      </c>
      <c r="C5" s="61">
        <f>C6</f>
        <v>1500</v>
      </c>
    </row>
    <row r="6" ht="51.75" customHeight="1" spans="1:3">
      <c r="A6" s="62" t="s">
        <v>879</v>
      </c>
      <c r="B6" s="63">
        <v>1500</v>
      </c>
      <c r="C6" s="63">
        <v>1500</v>
      </c>
    </row>
  </sheetData>
  <mergeCells count="1">
    <mergeCell ref="A1:C1"/>
  </mergeCells>
  <printOptions horizontalCentered="1"/>
  <pageMargins left="0.629166666666667" right="0.786805555555556" top="0.786805555555556" bottom="0.786805555555556" header="0.313888888888889" footer="0.313888888888889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workbookViewId="0">
      <selection activeCell="B4" sqref="B4:B12"/>
    </sheetView>
  </sheetViews>
  <sheetFormatPr defaultColWidth="9" defaultRowHeight="14.25" outlineLevelCol="3"/>
  <cols>
    <col min="1" max="1" width="40.375" customWidth="1"/>
    <col min="2" max="2" width="30.625" customWidth="1"/>
  </cols>
  <sheetData>
    <row r="1" s="52" customFormat="1" ht="33" customHeight="1" spans="1:2">
      <c r="A1" s="54" t="s">
        <v>880</v>
      </c>
      <c r="B1" s="54"/>
    </row>
    <row r="2" s="2" customFormat="1" ht="27" customHeight="1" spans="1:2">
      <c r="A2" s="55" t="s">
        <v>881</v>
      </c>
      <c r="B2" s="56" t="s">
        <v>46</v>
      </c>
    </row>
    <row r="3" s="53" customFormat="1" ht="54" customHeight="1" spans="1:4">
      <c r="A3" s="57" t="s">
        <v>810</v>
      </c>
      <c r="B3" s="57" t="s">
        <v>873</v>
      </c>
      <c r="D3" s="58"/>
    </row>
    <row r="4" s="53" customFormat="1" ht="37.5" customHeight="1" spans="1:4">
      <c r="A4" s="59" t="s">
        <v>877</v>
      </c>
      <c r="B4" s="60">
        <f>B5+B7+B9</f>
        <v>5500</v>
      </c>
      <c r="D4" s="58"/>
    </row>
    <row r="5" s="53" customFormat="1" ht="37.5" customHeight="1" spans="1:4">
      <c r="A5" s="59" t="s">
        <v>878</v>
      </c>
      <c r="B5" s="61">
        <f>SUM(B6)</f>
        <v>1500</v>
      </c>
      <c r="D5" s="58"/>
    </row>
    <row r="6" s="53" customFormat="1" ht="37.5" customHeight="1" spans="1:4">
      <c r="A6" s="62" t="s">
        <v>882</v>
      </c>
      <c r="B6" s="63">
        <v>1500</v>
      </c>
      <c r="D6" s="58"/>
    </row>
    <row r="7" s="53" customFormat="1" ht="37.5" customHeight="1" spans="1:4">
      <c r="A7" s="59" t="s">
        <v>883</v>
      </c>
      <c r="B7" s="61">
        <f>B8</f>
        <v>3750</v>
      </c>
      <c r="D7" s="58"/>
    </row>
    <row r="8" ht="37.5" customHeight="1" spans="1:2">
      <c r="A8" s="62" t="s">
        <v>884</v>
      </c>
      <c r="B8" s="63">
        <v>3750</v>
      </c>
    </row>
    <row r="9" ht="37.5" customHeight="1" spans="1:2">
      <c r="A9" s="64" t="s">
        <v>885</v>
      </c>
      <c r="B9" s="61">
        <f>B10</f>
        <v>250</v>
      </c>
    </row>
    <row r="10" ht="37.5" customHeight="1" spans="1:2">
      <c r="A10" s="65" t="s">
        <v>886</v>
      </c>
      <c r="B10" s="63">
        <v>250</v>
      </c>
    </row>
    <row r="11" ht="37.5" customHeight="1" spans="1:2">
      <c r="A11" s="65"/>
      <c r="B11" s="63"/>
    </row>
    <row r="12" ht="37.5" customHeight="1" spans="1:2">
      <c r="A12" s="66" t="s">
        <v>887</v>
      </c>
      <c r="B12" s="67">
        <f>SUM(B5,B7,B9)</f>
        <v>5500</v>
      </c>
    </row>
    <row r="35" ht="28.5" customHeight="1"/>
    <row r="36" ht="28.5" customHeight="1"/>
  </sheetData>
  <mergeCells count="1">
    <mergeCell ref="A1:B1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9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C28" sqref="C28"/>
    </sheetView>
  </sheetViews>
  <sheetFormatPr defaultColWidth="9" defaultRowHeight="13.5" outlineLevelCol="6"/>
  <cols>
    <col min="1" max="1" width="30.125" style="105" customWidth="1"/>
    <col min="2" max="2" width="14.875" style="105" customWidth="1"/>
    <col min="3" max="3" width="13.125" style="91" customWidth="1"/>
    <col min="4" max="5" width="14.875" style="105" customWidth="1"/>
    <col min="6" max="6" width="16.125" style="105" customWidth="1"/>
    <col min="7" max="7" width="9.5" style="105" customWidth="1"/>
    <col min="8" max="16384" width="9" style="105"/>
  </cols>
  <sheetData>
    <row r="1" s="476" customFormat="1" ht="26.25" customHeight="1" spans="1:7">
      <c r="A1" s="478" t="s">
        <v>44</v>
      </c>
      <c r="B1" s="478"/>
      <c r="C1" s="508"/>
      <c r="D1" s="478"/>
      <c r="E1" s="478"/>
      <c r="F1" s="478"/>
      <c r="G1" s="478"/>
    </row>
    <row r="2" ht="16.5" customHeight="1" spans="1:7">
      <c r="A2" s="539" t="s">
        <v>45</v>
      </c>
      <c r="G2" s="499" t="s">
        <v>46</v>
      </c>
    </row>
    <row r="3" ht="30" customHeight="1" spans="1:7">
      <c r="A3" s="456" t="s">
        <v>47</v>
      </c>
      <c r="B3" s="126" t="s">
        <v>48</v>
      </c>
      <c r="C3" s="510" t="s">
        <v>49</v>
      </c>
      <c r="D3" s="126" t="s">
        <v>50</v>
      </c>
      <c r="E3" s="126" t="s">
        <v>51</v>
      </c>
      <c r="F3" s="126" t="s">
        <v>52</v>
      </c>
      <c r="G3" s="456" t="s">
        <v>53</v>
      </c>
    </row>
    <row r="4" ht="14.25" customHeight="1" spans="1:7">
      <c r="A4" s="481" t="s">
        <v>54</v>
      </c>
      <c r="B4" s="482">
        <f>SUM(B5:B19)</f>
        <v>175198</v>
      </c>
      <c r="C4" s="482">
        <f>SUM(C5:C19)</f>
        <v>175430</v>
      </c>
      <c r="D4" s="482">
        <f>SUM(D5:D19)</f>
        <v>183834</v>
      </c>
      <c r="E4" s="289">
        <f t="shared" ref="E4" si="0">D4/C4</f>
        <v>1.048</v>
      </c>
      <c r="F4" s="289">
        <f t="shared" ref="F4" si="1">D4/B4-1</f>
        <v>0.049</v>
      </c>
      <c r="G4" s="461"/>
    </row>
    <row r="5" ht="14.25" customHeight="1" spans="1:7">
      <c r="A5" s="407" t="s">
        <v>55</v>
      </c>
      <c r="B5" s="511">
        <v>71961</v>
      </c>
      <c r="C5" s="512">
        <v>75500</v>
      </c>
      <c r="D5" s="513">
        <v>77956</v>
      </c>
      <c r="E5" s="289">
        <f t="shared" ref="E5" si="2">D5/C5</f>
        <v>1.033</v>
      </c>
      <c r="F5" s="289">
        <f t="shared" ref="F5" si="3">D5/B5-1</f>
        <v>0.083</v>
      </c>
      <c r="G5" s="461"/>
    </row>
    <row r="6" ht="14.25" customHeight="1" spans="1:7">
      <c r="A6" s="407" t="s">
        <v>56</v>
      </c>
      <c r="B6" s="511">
        <v>174</v>
      </c>
      <c r="C6" s="512"/>
      <c r="D6" s="513"/>
      <c r="E6" s="289"/>
      <c r="F6" s="289"/>
      <c r="G6" s="461"/>
    </row>
    <row r="7" ht="14.25" customHeight="1" spans="1:7">
      <c r="A7" s="407" t="s">
        <v>57</v>
      </c>
      <c r="B7" s="511">
        <v>5199</v>
      </c>
      <c r="C7" s="512">
        <v>5500</v>
      </c>
      <c r="D7" s="513">
        <v>6359</v>
      </c>
      <c r="E7" s="289">
        <f t="shared" ref="E7" si="4">D7/C7</f>
        <v>1.156</v>
      </c>
      <c r="F7" s="289">
        <f t="shared" ref="F7" si="5">D7/B7-1</f>
        <v>0.223</v>
      </c>
      <c r="G7" s="461"/>
    </row>
    <row r="8" ht="14.25" customHeight="1" spans="1:7">
      <c r="A8" s="407" t="s">
        <v>58</v>
      </c>
      <c r="B8" s="511">
        <v>4213</v>
      </c>
      <c r="C8" s="512">
        <v>2900</v>
      </c>
      <c r="D8" s="513">
        <v>2761</v>
      </c>
      <c r="E8" s="289">
        <f t="shared" ref="E8:E18" si="6">D8/C8</f>
        <v>0.952</v>
      </c>
      <c r="F8" s="289">
        <f t="shared" ref="F8:F18" si="7">D8/B8-1</f>
        <v>-0.345</v>
      </c>
      <c r="G8" s="461"/>
    </row>
    <row r="9" ht="14.25" customHeight="1" spans="1:7">
      <c r="A9" s="407" t="s">
        <v>59</v>
      </c>
      <c r="B9" s="511">
        <v>31478</v>
      </c>
      <c r="C9" s="512">
        <v>28000</v>
      </c>
      <c r="D9" s="513">
        <v>26045</v>
      </c>
      <c r="E9" s="289">
        <f>D9/C9</f>
        <v>0.93</v>
      </c>
      <c r="F9" s="289">
        <f>D9/B9-1</f>
        <v>-0.173</v>
      </c>
      <c r="G9" s="461"/>
    </row>
    <row r="10" ht="14.25" customHeight="1" spans="1:7">
      <c r="A10" s="407" t="s">
        <v>60</v>
      </c>
      <c r="B10" s="511">
        <v>14340</v>
      </c>
      <c r="C10" s="512">
        <v>14500</v>
      </c>
      <c r="D10" s="513">
        <v>13739</v>
      </c>
      <c r="E10" s="289">
        <f>D10/C10</f>
        <v>0.948</v>
      </c>
      <c r="F10" s="289">
        <f>D10/B10-1</f>
        <v>-0.042</v>
      </c>
      <c r="G10" s="461"/>
    </row>
    <row r="11" ht="14.25" customHeight="1" spans="1:7">
      <c r="A11" s="407" t="s">
        <v>61</v>
      </c>
      <c r="B11" s="511">
        <v>4398</v>
      </c>
      <c r="C11" s="512">
        <v>4800</v>
      </c>
      <c r="D11" s="513">
        <v>5367</v>
      </c>
      <c r="E11" s="289">
        <f>D11/C11</f>
        <v>1.118</v>
      </c>
      <c r="F11" s="289">
        <f>D11/B11-1</f>
        <v>0.22</v>
      </c>
      <c r="G11" s="486"/>
    </row>
    <row r="12" ht="14.25" customHeight="1" spans="1:7">
      <c r="A12" s="409" t="s">
        <v>62</v>
      </c>
      <c r="B12" s="511">
        <v>2554</v>
      </c>
      <c r="C12" s="512">
        <v>2800</v>
      </c>
      <c r="D12" s="513">
        <v>3405</v>
      </c>
      <c r="E12" s="289">
        <f>D12/C12</f>
        <v>1.216</v>
      </c>
      <c r="F12" s="289">
        <f>D12/B12-1</f>
        <v>0.333</v>
      </c>
      <c r="G12" s="486"/>
    </row>
    <row r="13" ht="14.25" customHeight="1" spans="1:7">
      <c r="A13" s="407" t="s">
        <v>63</v>
      </c>
      <c r="B13" s="511">
        <v>3808</v>
      </c>
      <c r="C13" s="512">
        <v>3230</v>
      </c>
      <c r="D13" s="513">
        <v>3563</v>
      </c>
      <c r="E13" s="289">
        <f>D13/C13</f>
        <v>1.103</v>
      </c>
      <c r="F13" s="289">
        <f>D13/B13-1</f>
        <v>-0.064</v>
      </c>
      <c r="G13" s="483"/>
    </row>
    <row r="14" ht="14.25" customHeight="1" spans="1:7">
      <c r="A14" s="409" t="s">
        <v>64</v>
      </c>
      <c r="B14" s="511">
        <v>3008</v>
      </c>
      <c r="C14" s="512">
        <v>5400</v>
      </c>
      <c r="D14" s="513">
        <v>4886</v>
      </c>
      <c r="E14" s="289">
        <f>D14/C14</f>
        <v>0.905</v>
      </c>
      <c r="F14" s="289">
        <f>D14/B14-1</f>
        <v>0.624</v>
      </c>
      <c r="G14" s="486"/>
    </row>
    <row r="15" ht="14.25" customHeight="1" spans="1:7">
      <c r="A15" s="409" t="s">
        <v>65</v>
      </c>
      <c r="B15" s="511">
        <v>3811</v>
      </c>
      <c r="C15" s="512">
        <v>4300</v>
      </c>
      <c r="D15" s="513">
        <v>4186</v>
      </c>
      <c r="E15" s="289">
        <f>D15/C15</f>
        <v>0.973</v>
      </c>
      <c r="F15" s="289">
        <f>D15/B15-1</f>
        <v>0.098</v>
      </c>
      <c r="G15" s="486"/>
    </row>
    <row r="16" ht="14.25" customHeight="1" spans="1:7">
      <c r="A16" s="407" t="s">
        <v>66</v>
      </c>
      <c r="B16" s="511">
        <v>12790</v>
      </c>
      <c r="C16" s="512">
        <v>10000</v>
      </c>
      <c r="D16" s="513">
        <v>14333</v>
      </c>
      <c r="E16" s="289">
        <f>D16/C16</f>
        <v>1.433</v>
      </c>
      <c r="F16" s="289">
        <f>D16/B16-1</f>
        <v>0.121</v>
      </c>
      <c r="G16" s="486"/>
    </row>
    <row r="17" ht="14.25" customHeight="1" spans="1:7">
      <c r="A17" s="407" t="s">
        <v>67</v>
      </c>
      <c r="B17" s="511">
        <v>16744</v>
      </c>
      <c r="C17" s="512">
        <v>16000</v>
      </c>
      <c r="D17" s="513">
        <v>20061</v>
      </c>
      <c r="E17" s="289">
        <f>D17/C17</f>
        <v>1.254</v>
      </c>
      <c r="F17" s="289">
        <f>D17/B17-1</f>
        <v>0.198</v>
      </c>
      <c r="G17" s="486"/>
    </row>
    <row r="18" ht="14.25" customHeight="1" spans="1:7">
      <c r="A18" s="409" t="s">
        <v>68</v>
      </c>
      <c r="B18" s="511">
        <v>720</v>
      </c>
      <c r="C18" s="512">
        <v>2500</v>
      </c>
      <c r="D18" s="513">
        <v>1072</v>
      </c>
      <c r="E18" s="289">
        <f>D18/C18</f>
        <v>0.429</v>
      </c>
      <c r="F18" s="289">
        <f>D18/B18-1</f>
        <v>0.489</v>
      </c>
      <c r="G18" s="486"/>
    </row>
    <row r="19" ht="14.25" customHeight="1" spans="1:7">
      <c r="A19" s="409" t="s">
        <v>69</v>
      </c>
      <c r="B19" s="511"/>
      <c r="C19" s="512"/>
      <c r="D19" s="513">
        <v>101</v>
      </c>
      <c r="E19" s="289"/>
      <c r="F19" s="289"/>
      <c r="G19" s="486"/>
    </row>
    <row r="20" ht="14.25" customHeight="1" spans="1:7">
      <c r="A20" s="481" t="s">
        <v>70</v>
      </c>
      <c r="B20" s="291">
        <f>SUM(B21:B28)</f>
        <v>55793</v>
      </c>
      <c r="C20" s="514">
        <f>SUM(C21:C28)</f>
        <v>63600</v>
      </c>
      <c r="D20" s="291">
        <f>SUM(D21:D28)</f>
        <v>57395</v>
      </c>
      <c r="E20" s="289">
        <f t="shared" ref="E20:E23" si="8">D20/C20</f>
        <v>0.902</v>
      </c>
      <c r="F20" s="289">
        <f t="shared" ref="F20:F23" si="9">D20/B20-1</f>
        <v>0.029</v>
      </c>
      <c r="G20" s="461"/>
    </row>
    <row r="21" ht="14.25" customHeight="1" spans="1:7">
      <c r="A21" s="407" t="s">
        <v>71</v>
      </c>
      <c r="B21" s="511">
        <v>11304</v>
      </c>
      <c r="C21" s="512">
        <v>12300</v>
      </c>
      <c r="D21" s="292">
        <v>14514</v>
      </c>
      <c r="E21" s="289">
        <f>D21/C21</f>
        <v>1.18</v>
      </c>
      <c r="F21" s="289">
        <f>D21/B21-1</f>
        <v>0.284</v>
      </c>
      <c r="G21" s="461"/>
    </row>
    <row r="22" ht="14.25" customHeight="1" spans="1:7">
      <c r="A22" s="407" t="s">
        <v>72</v>
      </c>
      <c r="B22" s="511">
        <v>12240</v>
      </c>
      <c r="C22" s="515">
        <v>12300</v>
      </c>
      <c r="D22" s="513">
        <v>14186</v>
      </c>
      <c r="E22" s="289">
        <f>D22/C22</f>
        <v>1.153</v>
      </c>
      <c r="F22" s="289">
        <f>D22/B22-1</f>
        <v>0.159</v>
      </c>
      <c r="G22" s="461"/>
    </row>
    <row r="23" ht="14.25" customHeight="1" spans="1:7">
      <c r="A23" s="407" t="s">
        <v>73</v>
      </c>
      <c r="B23" s="511">
        <v>5780</v>
      </c>
      <c r="C23" s="515">
        <v>6000</v>
      </c>
      <c r="D23" s="513">
        <v>10899</v>
      </c>
      <c r="E23" s="289">
        <f>D23/C23</f>
        <v>1.817</v>
      </c>
      <c r="F23" s="289">
        <f>D23/B23-1</f>
        <v>0.886</v>
      </c>
      <c r="G23" s="486"/>
    </row>
    <row r="24" ht="14.25" customHeight="1" spans="1:7">
      <c r="A24" s="407" t="s">
        <v>74</v>
      </c>
      <c r="B24" s="511"/>
      <c r="C24" s="515"/>
      <c r="D24" s="513"/>
      <c r="E24" s="289"/>
      <c r="F24" s="289"/>
      <c r="G24" s="461"/>
    </row>
    <row r="25" ht="14.25" customHeight="1" spans="1:7">
      <c r="A25" s="407" t="s">
        <v>75</v>
      </c>
      <c r="B25" s="511">
        <v>19247</v>
      </c>
      <c r="C25" s="515">
        <v>18000</v>
      </c>
      <c r="D25" s="513">
        <v>9637</v>
      </c>
      <c r="E25" s="289">
        <f t="shared" ref="E25" si="10">D25/C25</f>
        <v>0.535</v>
      </c>
      <c r="F25" s="289">
        <f t="shared" ref="F25:F29" si="11">D25/B25-1</f>
        <v>-0.499</v>
      </c>
      <c r="G25" s="461"/>
    </row>
    <row r="26" ht="14.25" customHeight="1" spans="1:7">
      <c r="A26" s="407" t="s">
        <v>76</v>
      </c>
      <c r="B26" s="511">
        <v>377</v>
      </c>
      <c r="C26" s="515"/>
      <c r="D26" s="513">
        <v>1231</v>
      </c>
      <c r="E26" s="289"/>
      <c r="F26" s="289">
        <f>D26/B26-1</f>
        <v>2.265</v>
      </c>
      <c r="G26" s="461"/>
    </row>
    <row r="27" ht="14.25" customHeight="1" spans="1:7">
      <c r="A27" s="407" t="s">
        <v>77</v>
      </c>
      <c r="B27" s="511">
        <v>6755</v>
      </c>
      <c r="C27" s="515">
        <v>15000</v>
      </c>
      <c r="D27" s="513">
        <v>6529</v>
      </c>
      <c r="E27" s="289">
        <f>D27/C27</f>
        <v>0.435</v>
      </c>
      <c r="F27" s="289">
        <f>D27/B27-1</f>
        <v>-0.033</v>
      </c>
      <c r="G27" s="461"/>
    </row>
    <row r="28" ht="14.25" customHeight="1" spans="1:7">
      <c r="A28" s="407" t="s">
        <v>78</v>
      </c>
      <c r="B28" s="511">
        <v>90</v>
      </c>
      <c r="C28" s="515"/>
      <c r="D28" s="513">
        <v>399</v>
      </c>
      <c r="E28" s="289"/>
      <c r="F28" s="289">
        <f>D28/B28-1</f>
        <v>3.433</v>
      </c>
      <c r="G28" s="461"/>
    </row>
    <row r="29" s="477" customFormat="1" ht="14.25" customHeight="1" spans="1:7">
      <c r="A29" s="473" t="s">
        <v>79</v>
      </c>
      <c r="B29" s="488">
        <f>B4+B20</f>
        <v>230991</v>
      </c>
      <c r="C29" s="516">
        <f>C4+C20</f>
        <v>239030</v>
      </c>
      <c r="D29" s="488">
        <f>D4+D20</f>
        <v>241229</v>
      </c>
      <c r="E29" s="279">
        <f>D29/C29</f>
        <v>1.009</v>
      </c>
      <c r="F29" s="279">
        <f>D29/B29-1</f>
        <v>0.044</v>
      </c>
      <c r="G29" s="517"/>
    </row>
    <row r="30" ht="18" customHeight="1"/>
    <row r="31" ht="18" customHeight="1" spans="3:4">
      <c r="C31" s="518"/>
      <c r="D31" s="475"/>
    </row>
    <row r="32" ht="18" customHeight="1" spans="4:4">
      <c r="D32" s="475"/>
    </row>
    <row r="33" ht="18" customHeight="1" spans="4:4">
      <c r="D33" s="475"/>
    </row>
    <row r="34" ht="18" customHeight="1" spans="4:4">
      <c r="D34" s="475"/>
    </row>
    <row r="35" ht="28.5" customHeight="1" spans="4:4">
      <c r="D35" s="475"/>
    </row>
    <row r="36" ht="28.5" customHeight="1" spans="4:4">
      <c r="D36" s="475"/>
    </row>
    <row r="37" ht="18" customHeight="1" spans="4:4">
      <c r="D37" s="475"/>
    </row>
    <row r="38" ht="18" customHeight="1"/>
    <row r="39" ht="18" customHeight="1"/>
  </sheetData>
  <mergeCells count="1">
    <mergeCell ref="A1:G1"/>
  </mergeCells>
  <printOptions horizontalCentered="1"/>
  <pageMargins left="0.984027777777778" right="0.984027777777778" top="0.94375" bottom="0.94375" header="0.511805555555556" footer="0.275"/>
  <pageSetup paperSize="9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Zeros="0" zoomScale="85" zoomScaleNormal="85" workbookViewId="0">
      <selection activeCell="B5" sqref="B5:G12"/>
    </sheetView>
  </sheetViews>
  <sheetFormatPr defaultColWidth="9" defaultRowHeight="13.5"/>
  <cols>
    <col min="1" max="1" width="34.875" style="29" customWidth="1"/>
    <col min="2" max="2" width="15" style="29" customWidth="1"/>
    <col min="3" max="6" width="12.875" style="29" customWidth="1"/>
    <col min="7" max="7" width="13.375" style="29" customWidth="1"/>
    <col min="8" max="16384" width="9" style="29"/>
  </cols>
  <sheetData>
    <row r="1" s="28" customFormat="1" ht="24" spans="1:7">
      <c r="A1" s="30" t="s">
        <v>888</v>
      </c>
      <c r="B1" s="30"/>
      <c r="C1" s="30"/>
      <c r="D1" s="30"/>
      <c r="E1" s="30"/>
      <c r="F1" s="30"/>
      <c r="G1" s="30"/>
    </row>
    <row r="2" ht="23.25" customHeight="1" spans="1:7">
      <c r="A2" s="29" t="s">
        <v>889</v>
      </c>
      <c r="F2" s="46" t="s">
        <v>117</v>
      </c>
      <c r="G2" s="46"/>
    </row>
    <row r="3" ht="35.25" customHeight="1" spans="1:7">
      <c r="A3" s="34" t="s">
        <v>47</v>
      </c>
      <c r="B3" s="34" t="s">
        <v>890</v>
      </c>
      <c r="C3" s="34" t="s">
        <v>891</v>
      </c>
      <c r="D3" s="34"/>
      <c r="E3" s="34" t="s">
        <v>892</v>
      </c>
      <c r="F3" s="34"/>
      <c r="G3" s="34" t="s">
        <v>893</v>
      </c>
    </row>
    <row r="4" ht="35.25" customHeight="1" spans="1:7">
      <c r="A4" s="34"/>
      <c r="B4" s="34"/>
      <c r="C4" s="34" t="s">
        <v>873</v>
      </c>
      <c r="D4" s="34" t="s">
        <v>894</v>
      </c>
      <c r="E4" s="34" t="s">
        <v>873</v>
      </c>
      <c r="F4" s="34" t="s">
        <v>894</v>
      </c>
      <c r="G4" s="34"/>
    </row>
    <row r="5" ht="35.25" customHeight="1" spans="1:10">
      <c r="A5" s="35" t="s">
        <v>895</v>
      </c>
      <c r="B5" s="47">
        <v>42754</v>
      </c>
      <c r="C5" s="47">
        <v>22732</v>
      </c>
      <c r="D5" s="47">
        <v>21178</v>
      </c>
      <c r="E5" s="48">
        <v>15707</v>
      </c>
      <c r="F5" s="47">
        <v>16542</v>
      </c>
      <c r="G5" s="49">
        <f t="shared" ref="G5" si="0">B5+D5-F5</f>
        <v>47390</v>
      </c>
      <c r="I5" s="51"/>
      <c r="J5" s="51"/>
    </row>
    <row r="6" ht="35.25" customHeight="1" spans="1:7">
      <c r="A6" s="35" t="s">
        <v>896</v>
      </c>
      <c r="B6" s="47">
        <v>15900</v>
      </c>
      <c r="C6" s="47">
        <v>69449</v>
      </c>
      <c r="D6" s="47">
        <v>71222</v>
      </c>
      <c r="E6" s="48">
        <v>72407</v>
      </c>
      <c r="F6" s="47">
        <v>75264</v>
      </c>
      <c r="G6" s="49">
        <f t="shared" ref="G6" si="1">B6+D6-F6</f>
        <v>11858</v>
      </c>
    </row>
    <row r="7" ht="35.25" customHeight="1" spans="1:7">
      <c r="A7" s="35" t="s">
        <v>897</v>
      </c>
      <c r="B7" s="47">
        <v>35798</v>
      </c>
      <c r="C7" s="47">
        <v>77517</v>
      </c>
      <c r="D7" s="47">
        <v>71975</v>
      </c>
      <c r="E7" s="48">
        <v>63423</v>
      </c>
      <c r="F7" s="47">
        <v>76298</v>
      </c>
      <c r="G7" s="49">
        <f t="shared" ref="G7:G12" si="2">B7+D7-F7</f>
        <v>31475</v>
      </c>
    </row>
    <row r="8" ht="35.25" customHeight="1" spans="1:7">
      <c r="A8" s="35" t="s">
        <v>898</v>
      </c>
      <c r="B8" s="47">
        <v>18291</v>
      </c>
      <c r="C8" s="47">
        <v>44648</v>
      </c>
      <c r="D8" s="47">
        <v>39777</v>
      </c>
      <c r="E8" s="48">
        <v>46545</v>
      </c>
      <c r="F8" s="47">
        <v>52046</v>
      </c>
      <c r="G8" s="49">
        <f>B8+D8-F8</f>
        <v>6022</v>
      </c>
    </row>
    <row r="9" ht="35.25" customHeight="1" spans="1:7">
      <c r="A9" s="35" t="s">
        <v>899</v>
      </c>
      <c r="B9" s="47">
        <v>1575</v>
      </c>
      <c r="C9" s="47">
        <v>2048</v>
      </c>
      <c r="D9" s="47">
        <v>2416</v>
      </c>
      <c r="E9" s="48">
        <v>2139</v>
      </c>
      <c r="F9" s="47">
        <v>2660</v>
      </c>
      <c r="G9" s="49">
        <f>B9+D9-F9</f>
        <v>1331</v>
      </c>
    </row>
    <row r="10" ht="35.25" customHeight="1" spans="1:7">
      <c r="A10" s="35" t="s">
        <v>900</v>
      </c>
      <c r="B10" s="47">
        <v>7795</v>
      </c>
      <c r="C10" s="47">
        <v>2621</v>
      </c>
      <c r="D10" s="47">
        <v>25983</v>
      </c>
      <c r="E10" s="48">
        <v>5928</v>
      </c>
      <c r="F10" s="47">
        <v>21673</v>
      </c>
      <c r="G10" s="49">
        <f>B10+D10-F10</f>
        <v>12105</v>
      </c>
    </row>
    <row r="11" ht="35.25" customHeight="1" spans="1:7">
      <c r="A11" s="35" t="s">
        <v>901</v>
      </c>
      <c r="B11" s="47">
        <v>688</v>
      </c>
      <c r="C11" s="47">
        <v>1393</v>
      </c>
      <c r="D11" s="47">
        <v>1817</v>
      </c>
      <c r="E11" s="48">
        <v>1571</v>
      </c>
      <c r="F11" s="47">
        <v>1840</v>
      </c>
      <c r="G11" s="49">
        <f>B11+D11-F11</f>
        <v>665</v>
      </c>
    </row>
    <row r="12" ht="38.25" customHeight="1" spans="1:7">
      <c r="A12" s="39" t="s">
        <v>122</v>
      </c>
      <c r="B12" s="40">
        <f t="shared" ref="B12:F12" si="3">SUM(B5:B11)</f>
        <v>122801</v>
      </c>
      <c r="C12" s="40">
        <f>SUM(C5:C11)</f>
        <v>220408</v>
      </c>
      <c r="D12" s="40">
        <f>SUM(D5:D11)</f>
        <v>234368</v>
      </c>
      <c r="E12" s="40">
        <f>SUM(E5:E11)</f>
        <v>207720</v>
      </c>
      <c r="F12" s="40">
        <f>SUM(F5:F11)</f>
        <v>246323</v>
      </c>
      <c r="G12" s="40">
        <f>B12+D12-F12</f>
        <v>110846</v>
      </c>
    </row>
    <row r="14" spans="7:7">
      <c r="G14" s="50"/>
    </row>
    <row r="33" ht="28.5" customHeight="1"/>
    <row r="34" ht="28.5" customHeight="1"/>
  </sheetData>
  <mergeCells count="7">
    <mergeCell ref="A1:G1"/>
    <mergeCell ref="F2:G2"/>
    <mergeCell ref="C3:D3"/>
    <mergeCell ref="E3:F3"/>
    <mergeCell ref="A3:A4"/>
    <mergeCell ref="B3:B4"/>
    <mergeCell ref="G3:G4"/>
  </mergeCells>
  <printOptions horizontalCentered="1"/>
  <pageMargins left="0.984027777777778" right="0.984027777777778" top="0.984027777777778" bottom="0.984027777777778" header="0.511805555555556" footer="0.511805555555556"/>
  <pageSetup paperSize="9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showZeros="0" topLeftCell="A5" workbookViewId="0">
      <selection activeCell="B11" sqref="B11"/>
    </sheetView>
  </sheetViews>
  <sheetFormatPr defaultColWidth="9" defaultRowHeight="13.5" outlineLevelCol="4"/>
  <cols>
    <col min="1" max="1" width="40.75" style="29" customWidth="1"/>
    <col min="2" max="2" width="14.125" style="29" customWidth="1"/>
    <col min="3" max="3" width="18.75" style="29" customWidth="1"/>
    <col min="4" max="16384" width="9" style="29"/>
  </cols>
  <sheetData>
    <row r="1" s="28" customFormat="1" ht="38.25" customHeight="1" spans="1:3">
      <c r="A1" s="30" t="s">
        <v>902</v>
      </c>
      <c r="B1" s="30"/>
      <c r="C1" s="30"/>
    </row>
    <row r="2" ht="26.25" customHeight="1" spans="1:5">
      <c r="A2" s="31" t="s">
        <v>903</v>
      </c>
      <c r="B2" s="31"/>
      <c r="C2" s="32" t="s">
        <v>117</v>
      </c>
      <c r="E2" s="33"/>
    </row>
    <row r="3" s="42" customFormat="1" ht="50.25" customHeight="1" spans="1:3">
      <c r="A3" s="34" t="s">
        <v>47</v>
      </c>
      <c r="B3" s="34" t="s">
        <v>873</v>
      </c>
      <c r="C3" s="34" t="s">
        <v>112</v>
      </c>
    </row>
    <row r="4" s="42" customFormat="1" ht="50.25" customHeight="1" spans="1:3">
      <c r="A4" s="35" t="s">
        <v>895</v>
      </c>
      <c r="B4" s="43">
        <v>24180</v>
      </c>
      <c r="C4" s="44"/>
    </row>
    <row r="5" s="42" customFormat="1" ht="50.25" customHeight="1" spans="1:3">
      <c r="A5" s="35" t="s">
        <v>896</v>
      </c>
      <c r="B5" s="43">
        <v>71270</v>
      </c>
      <c r="C5" s="44"/>
    </row>
    <row r="6" s="42" customFormat="1" ht="50.25" customHeight="1" spans="1:3">
      <c r="A6" s="35" t="s">
        <v>904</v>
      </c>
      <c r="B6" s="43">
        <v>86667</v>
      </c>
      <c r="C6" s="38" t="s">
        <v>905</v>
      </c>
    </row>
    <row r="7" s="42" customFormat="1" ht="50.25" customHeight="1" spans="1:3">
      <c r="A7" s="35" t="s">
        <v>898</v>
      </c>
      <c r="B7" s="43">
        <v>45725</v>
      </c>
      <c r="C7" s="44"/>
    </row>
    <row r="8" s="42" customFormat="1" ht="50.25" customHeight="1" spans="1:3">
      <c r="A8" s="35" t="s">
        <v>899</v>
      </c>
      <c r="B8" s="43">
        <v>2499</v>
      </c>
      <c r="C8" s="44"/>
    </row>
    <row r="9" s="42" customFormat="1" ht="50.25" customHeight="1" spans="1:3">
      <c r="A9" s="35" t="s">
        <v>900</v>
      </c>
      <c r="B9" s="43">
        <v>3005</v>
      </c>
      <c r="C9" s="44"/>
    </row>
    <row r="10" s="42" customFormat="1" ht="50.25" customHeight="1" spans="1:3">
      <c r="A10" s="39" t="s">
        <v>122</v>
      </c>
      <c r="B10" s="45">
        <f>SUM(B4:B9)</f>
        <v>233346</v>
      </c>
      <c r="C10" s="44"/>
    </row>
    <row r="11" s="42" customFormat="1" ht="50.25" customHeight="1" spans="1:3">
      <c r="A11" s="35" t="s">
        <v>906</v>
      </c>
      <c r="B11" s="43">
        <v>5950</v>
      </c>
      <c r="C11" s="44"/>
    </row>
    <row r="12" s="42" customFormat="1" ht="50.25" customHeight="1" spans="1:3">
      <c r="A12" s="39" t="s">
        <v>132</v>
      </c>
      <c r="B12" s="40">
        <f>SUM(B10:B11)</f>
        <v>239296</v>
      </c>
      <c r="C12" s="41"/>
    </row>
    <row r="33" ht="28.5" customHeight="1"/>
    <row r="34" ht="28.5" customHeight="1"/>
  </sheetData>
  <mergeCells count="1">
    <mergeCell ref="A1:C1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showZeros="0" workbookViewId="0">
      <selection activeCell="B4" sqref="B4:B10"/>
    </sheetView>
  </sheetViews>
  <sheetFormatPr defaultColWidth="9" defaultRowHeight="13.5" outlineLevelCol="4"/>
  <cols>
    <col min="1" max="1" width="41.625" style="29" customWidth="1"/>
    <col min="2" max="2" width="14.625" style="29" customWidth="1"/>
    <col min="3" max="3" width="18.625" style="29" customWidth="1"/>
    <col min="4" max="16384" width="9" style="29"/>
  </cols>
  <sheetData>
    <row r="1" s="28" customFormat="1" ht="40.5" customHeight="1" spans="1:3">
      <c r="A1" s="30" t="s">
        <v>907</v>
      </c>
      <c r="B1" s="30"/>
      <c r="C1" s="30"/>
    </row>
    <row r="2" ht="27" customHeight="1" spans="1:5">
      <c r="A2" s="31" t="s">
        <v>908</v>
      </c>
      <c r="B2" s="31"/>
      <c r="C2" s="32" t="s">
        <v>117</v>
      </c>
      <c r="E2" s="33"/>
    </row>
    <row r="3" ht="43.5" customHeight="1" spans="1:3">
      <c r="A3" s="34" t="s">
        <v>47</v>
      </c>
      <c r="B3" s="34" t="s">
        <v>873</v>
      </c>
      <c r="C3" s="34" t="s">
        <v>112</v>
      </c>
    </row>
    <row r="4" ht="43.5" customHeight="1" spans="1:3">
      <c r="A4" s="35" t="s">
        <v>895</v>
      </c>
      <c r="B4" s="36">
        <v>16031</v>
      </c>
      <c r="C4" s="37"/>
    </row>
    <row r="5" ht="43.5" customHeight="1" spans="1:3">
      <c r="A5" s="35" t="s">
        <v>896</v>
      </c>
      <c r="B5" s="36">
        <v>81730</v>
      </c>
      <c r="C5" s="37"/>
    </row>
    <row r="6" ht="43.5" customHeight="1" spans="1:3">
      <c r="A6" s="35" t="s">
        <v>904</v>
      </c>
      <c r="B6" s="36">
        <v>78231</v>
      </c>
      <c r="C6" s="38" t="s">
        <v>905</v>
      </c>
    </row>
    <row r="7" ht="43.5" customHeight="1" spans="1:3">
      <c r="A7" s="35" t="s">
        <v>898</v>
      </c>
      <c r="B7" s="36">
        <v>54614</v>
      </c>
      <c r="C7" s="37"/>
    </row>
    <row r="8" ht="43.5" customHeight="1" spans="1:3">
      <c r="A8" s="35" t="s">
        <v>899</v>
      </c>
      <c r="B8" s="36">
        <v>2939</v>
      </c>
      <c r="C8" s="37"/>
    </row>
    <row r="9" ht="43.5" customHeight="1" spans="1:3">
      <c r="A9" s="35" t="s">
        <v>900</v>
      </c>
      <c r="B9" s="36">
        <v>5751</v>
      </c>
      <c r="C9" s="37"/>
    </row>
    <row r="10" ht="43.5" customHeight="1" spans="1:3">
      <c r="A10" s="39" t="s">
        <v>151</v>
      </c>
      <c r="B10" s="40">
        <f>SUM(B4:B9)</f>
        <v>239296</v>
      </c>
      <c r="C10" s="41"/>
    </row>
    <row r="29" ht="28.5" customHeight="1"/>
    <row r="30" ht="28.5" customHeight="1"/>
  </sheetData>
  <mergeCells count="1">
    <mergeCell ref="A1:C1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showZeros="0" workbookViewId="0">
      <selection activeCell="B5" sqref="B5:G11"/>
    </sheetView>
  </sheetViews>
  <sheetFormatPr defaultColWidth="9" defaultRowHeight="13.5" outlineLevelCol="6"/>
  <cols>
    <col min="1" max="1" width="17.875" style="15" customWidth="1"/>
    <col min="2" max="3" width="15.375" style="15" customWidth="1"/>
    <col min="4" max="4" width="16.75" style="15" customWidth="1"/>
    <col min="5" max="5" width="15.625" style="15" customWidth="1"/>
    <col min="6" max="6" width="16" style="15" customWidth="1"/>
    <col min="7" max="7" width="17.875" style="16" customWidth="1"/>
    <col min="8" max="16384" width="9" style="15"/>
  </cols>
  <sheetData>
    <row r="1" s="14" customFormat="1" ht="28.5" customHeight="1" spans="1:7">
      <c r="A1" s="17" t="s">
        <v>909</v>
      </c>
      <c r="B1" s="17"/>
      <c r="C1" s="17"/>
      <c r="D1" s="17"/>
      <c r="E1" s="17"/>
      <c r="F1" s="17"/>
      <c r="G1" s="17"/>
    </row>
    <row r="2" ht="20.25" customHeight="1" spans="1:7">
      <c r="A2" s="18" t="s">
        <v>910</v>
      </c>
      <c r="B2" s="18"/>
      <c r="D2" s="19"/>
      <c r="E2" s="19"/>
      <c r="F2" s="19"/>
      <c r="G2" s="20" t="s">
        <v>117</v>
      </c>
    </row>
    <row r="3" ht="34.5" customHeight="1" spans="1:7">
      <c r="A3" s="21" t="s">
        <v>911</v>
      </c>
      <c r="B3" s="21" t="s">
        <v>912</v>
      </c>
      <c r="C3" s="21" t="s">
        <v>913</v>
      </c>
      <c r="D3" s="21" t="s">
        <v>914</v>
      </c>
      <c r="E3" s="21"/>
      <c r="F3" s="21"/>
      <c r="G3" s="21" t="s">
        <v>915</v>
      </c>
    </row>
    <row r="4" ht="36.75" customHeight="1" spans="1:7">
      <c r="A4" s="21"/>
      <c r="B4" s="21"/>
      <c r="C4" s="21"/>
      <c r="D4" s="21" t="s">
        <v>916</v>
      </c>
      <c r="E4" s="21" t="s">
        <v>917</v>
      </c>
      <c r="F4" s="21" t="s">
        <v>918</v>
      </c>
      <c r="G4" s="21"/>
    </row>
    <row r="5" ht="41.25" customHeight="1" spans="1:7">
      <c r="A5" s="22" t="s">
        <v>919</v>
      </c>
      <c r="B5" s="23">
        <f t="shared" ref="B5" si="0">SUM(B6:B11)</f>
        <v>1141236</v>
      </c>
      <c r="C5" s="23">
        <f>G5+D5</f>
        <v>1084080</v>
      </c>
      <c r="D5" s="23">
        <f>E5+F5</f>
        <v>1078781</v>
      </c>
      <c r="E5" s="23">
        <f t="shared" ref="E5:G5" si="1">SUM(E6:E11)</f>
        <v>881981</v>
      </c>
      <c r="F5" s="23">
        <f>SUM(F6:F11)</f>
        <v>196800</v>
      </c>
      <c r="G5" s="23">
        <f>SUM(G6:G11)</f>
        <v>5299</v>
      </c>
    </row>
    <row r="6" ht="41.25" customHeight="1" spans="1:7">
      <c r="A6" s="24" t="s">
        <v>163</v>
      </c>
      <c r="B6" s="25">
        <f>政府一般债务限额和余额情况表!B5+政府专项债务限额和余额情况表!B5</f>
        <v>659115</v>
      </c>
      <c r="C6" s="25">
        <f t="shared" ref="C6:C11" si="2">G6+D6</f>
        <v>613147</v>
      </c>
      <c r="D6" s="25">
        <f t="shared" ref="D6:D11" si="3">E6+F6</f>
        <v>607870</v>
      </c>
      <c r="E6" s="26">
        <f>政府一般债务限额和余额情况表!C5</f>
        <v>500758</v>
      </c>
      <c r="F6" s="26">
        <f>政府专项债务限额和余额情况表!C5</f>
        <v>107112</v>
      </c>
      <c r="G6" s="27">
        <v>5277</v>
      </c>
    </row>
    <row r="7" ht="41.25" customHeight="1" spans="1:7">
      <c r="A7" s="24" t="s">
        <v>920</v>
      </c>
      <c r="B7" s="25">
        <f>政府一般债务限额和余额情况表!B6+政府专项债务限额和余额情况表!B6</f>
        <v>171310</v>
      </c>
      <c r="C7" s="25">
        <f>G7+D7</f>
        <v>184410</v>
      </c>
      <c r="D7" s="25">
        <f>E7+F7</f>
        <v>184410</v>
      </c>
      <c r="E7" s="26">
        <f>政府一般债务限额和余额情况表!C6</f>
        <v>137710</v>
      </c>
      <c r="F7" s="26">
        <f>政府专项债务限额和余额情况表!C6</f>
        <v>46700</v>
      </c>
      <c r="G7" s="27"/>
    </row>
    <row r="8" ht="41.25" customHeight="1" spans="1:7">
      <c r="A8" s="24" t="s">
        <v>921</v>
      </c>
      <c r="B8" s="25">
        <f>政府一般债务限额和余额情况表!B7+政府专项债务限额和余额情况表!B7</f>
        <v>170755</v>
      </c>
      <c r="C8" s="25">
        <f>G8+D8</f>
        <v>155099</v>
      </c>
      <c r="D8" s="25">
        <f>E8+F8</f>
        <v>155099</v>
      </c>
      <c r="E8" s="26">
        <f>政府一般债务限额和余额情况表!C7</f>
        <v>151599</v>
      </c>
      <c r="F8" s="26">
        <f>政府专项债务限额和余额情况表!C7</f>
        <v>3500</v>
      </c>
      <c r="G8" s="27"/>
    </row>
    <row r="9" ht="41.25" customHeight="1" spans="1:7">
      <c r="A9" s="24" t="s">
        <v>922</v>
      </c>
      <c r="B9" s="25">
        <f>政府一般债务限额和余额情况表!B8+政府专项债务限额和余额情况表!B8</f>
        <v>28148</v>
      </c>
      <c r="C9" s="25">
        <f>G9+D9</f>
        <v>27898</v>
      </c>
      <c r="D9" s="25">
        <f>E9+F9</f>
        <v>27898</v>
      </c>
      <c r="E9" s="26">
        <f>政府一般债务限额和余额情况表!C8</f>
        <v>22398</v>
      </c>
      <c r="F9" s="26">
        <f>政府专项债务限额和余额情况表!C8</f>
        <v>5500</v>
      </c>
      <c r="G9" s="27"/>
    </row>
    <row r="10" ht="41.25" customHeight="1" spans="1:7">
      <c r="A10" s="24" t="s">
        <v>923</v>
      </c>
      <c r="B10" s="25">
        <f>政府一般债务限额和余额情况表!B9+政府专项债务限额和余额情况表!B9</f>
        <v>55902</v>
      </c>
      <c r="C10" s="25">
        <f>G10+D10</f>
        <v>52995</v>
      </c>
      <c r="D10" s="25">
        <f>E10+F10</f>
        <v>52973</v>
      </c>
      <c r="E10" s="26">
        <f>政府一般债务限额和余额情况表!C9</f>
        <v>45585</v>
      </c>
      <c r="F10" s="26">
        <f>政府专项债务限额和余额情况表!C9</f>
        <v>7388</v>
      </c>
      <c r="G10" s="27">
        <v>22</v>
      </c>
    </row>
    <row r="11" ht="41.25" customHeight="1" spans="1:7">
      <c r="A11" s="24" t="s">
        <v>924</v>
      </c>
      <c r="B11" s="25">
        <f>政府一般债务限额和余额情况表!B10+政府专项债务限额和余额情况表!B10</f>
        <v>56006</v>
      </c>
      <c r="C11" s="25">
        <f>G11+D11</f>
        <v>50531</v>
      </c>
      <c r="D11" s="25">
        <f>E11+F11</f>
        <v>50531</v>
      </c>
      <c r="E11" s="26">
        <f>政府一般债务限额和余额情况表!C10</f>
        <v>23931</v>
      </c>
      <c r="F11" s="26">
        <f>政府专项债务限额和余额情况表!C10</f>
        <v>26600</v>
      </c>
      <c r="G11" s="27">
        <v>0</v>
      </c>
    </row>
    <row r="32" ht="28.5" customHeight="1"/>
    <row r="33" ht="28.5" customHeight="1"/>
  </sheetData>
  <mergeCells count="6">
    <mergeCell ref="A1:G1"/>
    <mergeCell ref="D3:F3"/>
    <mergeCell ref="A3:A4"/>
    <mergeCell ref="B3:B4"/>
    <mergeCell ref="C3:C4"/>
    <mergeCell ref="G3:G4"/>
  </mergeCells>
  <printOptions horizontalCentered="1"/>
  <pageMargins left="0.984027777777778" right="0.984027777777778" top="0.865277777777778" bottom="0.984027777777778" header="0.511805555555556" footer="0.511805555555556"/>
  <pageSetup paperSize="9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B4" sqref="B4:C10"/>
    </sheetView>
  </sheetViews>
  <sheetFormatPr defaultColWidth="9" defaultRowHeight="14.25" outlineLevelCol="3"/>
  <cols>
    <col min="1" max="1" width="20.75" customWidth="1"/>
    <col min="2" max="3" width="19.5" customWidth="1"/>
    <col min="4" max="4" width="15.125" customWidth="1"/>
  </cols>
  <sheetData>
    <row r="1" s="1" customFormat="1" ht="43.5" customHeight="1" spans="1:4">
      <c r="A1" s="3" t="s">
        <v>925</v>
      </c>
      <c r="B1" s="3"/>
      <c r="C1" s="3"/>
      <c r="D1" s="3"/>
    </row>
    <row r="2" s="2" customFormat="1" ht="26.25" customHeight="1" spans="1:4">
      <c r="A2" s="4" t="s">
        <v>926</v>
      </c>
      <c r="B2" s="4"/>
      <c r="C2" s="5"/>
      <c r="D2" s="6" t="s">
        <v>117</v>
      </c>
    </row>
    <row r="3" ht="48" customHeight="1" spans="1:4">
      <c r="A3" s="7" t="s">
        <v>911</v>
      </c>
      <c r="B3" s="7" t="s">
        <v>927</v>
      </c>
      <c r="C3" s="7" t="s">
        <v>928</v>
      </c>
      <c r="D3" s="7" t="s">
        <v>53</v>
      </c>
    </row>
    <row r="4" ht="42" customHeight="1" spans="1:4">
      <c r="A4" s="8" t="s">
        <v>929</v>
      </c>
      <c r="B4" s="9">
        <f>SUM(B5:B10)</f>
        <v>898436</v>
      </c>
      <c r="C4" s="9">
        <f>SUM(C5:C10)</f>
        <v>881981</v>
      </c>
      <c r="D4" s="12"/>
    </row>
    <row r="5" ht="42" customHeight="1" spans="1:4">
      <c r="A5" s="11" t="s">
        <v>163</v>
      </c>
      <c r="B5" s="13">
        <v>508015</v>
      </c>
      <c r="C5" s="13">
        <v>500758</v>
      </c>
      <c r="D5" s="12"/>
    </row>
    <row r="6" ht="42" customHeight="1" spans="1:4">
      <c r="A6" s="11" t="s">
        <v>920</v>
      </c>
      <c r="B6" s="13">
        <v>122710</v>
      </c>
      <c r="C6" s="13">
        <v>137710</v>
      </c>
      <c r="D6" s="12"/>
    </row>
    <row r="7" ht="42" customHeight="1" spans="1:4">
      <c r="A7" s="11" t="s">
        <v>921</v>
      </c>
      <c r="B7" s="13">
        <v>167255</v>
      </c>
      <c r="C7" s="13">
        <v>151599</v>
      </c>
      <c r="D7" s="12"/>
    </row>
    <row r="8" ht="42" customHeight="1" spans="1:4">
      <c r="A8" s="11" t="s">
        <v>922</v>
      </c>
      <c r="B8" s="13">
        <v>22648</v>
      </c>
      <c r="C8" s="13">
        <v>22398</v>
      </c>
      <c r="D8" s="12"/>
    </row>
    <row r="9" ht="42" customHeight="1" spans="1:4">
      <c r="A9" s="11" t="s">
        <v>923</v>
      </c>
      <c r="B9" s="13">
        <v>48402</v>
      </c>
      <c r="C9" s="13">
        <v>45585</v>
      </c>
      <c r="D9" s="12"/>
    </row>
    <row r="10" ht="42" customHeight="1" spans="1:4">
      <c r="A10" s="11" t="s">
        <v>924</v>
      </c>
      <c r="B10" s="13">
        <v>29406</v>
      </c>
      <c r="C10" s="13">
        <v>23931</v>
      </c>
      <c r="D10" s="12"/>
    </row>
    <row r="11" ht="64.5" customHeight="1"/>
  </sheetData>
  <mergeCells count="1">
    <mergeCell ref="A1:D1"/>
  </mergeCells>
  <printOptions horizontalCentered="1"/>
  <pageMargins left="0.786805555555556" right="0.786805555555556" top="0.984027777777778" bottom="0.786805555555556" header="0.511805555555556" footer="0.511805555555556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I11" sqref="I11"/>
    </sheetView>
  </sheetViews>
  <sheetFormatPr defaultColWidth="9" defaultRowHeight="14.25" outlineLevelCol="3"/>
  <cols>
    <col min="1" max="1" width="20.75" customWidth="1"/>
    <col min="2" max="3" width="19.375" customWidth="1"/>
    <col min="4" max="4" width="15.125" customWidth="1"/>
  </cols>
  <sheetData>
    <row r="1" s="1" customFormat="1" ht="43.5" customHeight="1" spans="1:4">
      <c r="A1" s="3" t="s">
        <v>930</v>
      </c>
      <c r="B1" s="3"/>
      <c r="C1" s="3"/>
      <c r="D1" s="3"/>
    </row>
    <row r="2" s="2" customFormat="1" ht="26.25" customHeight="1" spans="1:4">
      <c r="A2" s="4" t="s">
        <v>931</v>
      </c>
      <c r="B2" s="4"/>
      <c r="C2" s="5"/>
      <c r="D2" s="6" t="s">
        <v>117</v>
      </c>
    </row>
    <row r="3" ht="48" customHeight="1" spans="1:4">
      <c r="A3" s="7" t="s">
        <v>911</v>
      </c>
      <c r="B3" s="7" t="s">
        <v>932</v>
      </c>
      <c r="C3" s="7" t="s">
        <v>933</v>
      </c>
      <c r="D3" s="7" t="s">
        <v>53</v>
      </c>
    </row>
    <row r="4" ht="42" customHeight="1" spans="1:4">
      <c r="A4" s="8" t="s">
        <v>919</v>
      </c>
      <c r="B4" s="9">
        <f>SUM(B5:B10)</f>
        <v>242800</v>
      </c>
      <c r="C4" s="9">
        <f>SUM(C5:C10)</f>
        <v>196800</v>
      </c>
      <c r="D4" s="10"/>
    </row>
    <row r="5" ht="42" customHeight="1" spans="1:4">
      <c r="A5" s="11" t="s">
        <v>163</v>
      </c>
      <c r="B5" s="12">
        <v>151100</v>
      </c>
      <c r="C5" s="12">
        <v>107112</v>
      </c>
      <c r="D5" s="10"/>
    </row>
    <row r="6" ht="42" customHeight="1" spans="1:4">
      <c r="A6" s="11" t="s">
        <v>920</v>
      </c>
      <c r="B6" s="12">
        <v>48600</v>
      </c>
      <c r="C6" s="12">
        <v>46700</v>
      </c>
      <c r="D6" s="10"/>
    </row>
    <row r="7" ht="42" customHeight="1" spans="1:4">
      <c r="A7" s="11" t="s">
        <v>921</v>
      </c>
      <c r="B7" s="12">
        <v>3500</v>
      </c>
      <c r="C7" s="12">
        <v>3500</v>
      </c>
      <c r="D7" s="10"/>
    </row>
    <row r="8" ht="42" customHeight="1" spans="1:4">
      <c r="A8" s="11" t="s">
        <v>922</v>
      </c>
      <c r="B8" s="12">
        <v>5500</v>
      </c>
      <c r="C8" s="12">
        <v>5500</v>
      </c>
      <c r="D8" s="10"/>
    </row>
    <row r="9" ht="42" customHeight="1" spans="1:4">
      <c r="A9" s="11" t="s">
        <v>923</v>
      </c>
      <c r="B9" s="12">
        <v>7500</v>
      </c>
      <c r="C9" s="12">
        <v>7388</v>
      </c>
      <c r="D9" s="10"/>
    </row>
    <row r="10" ht="42" customHeight="1" spans="1:4">
      <c r="A10" s="11" t="s">
        <v>924</v>
      </c>
      <c r="B10" s="12">
        <v>26600</v>
      </c>
      <c r="C10" s="12">
        <v>26600</v>
      </c>
      <c r="D10" s="10"/>
    </row>
  </sheetData>
  <mergeCells count="1">
    <mergeCell ref="A1:D1"/>
  </mergeCells>
  <printOptions horizontalCentered="1"/>
  <pageMargins left="0.786805555555556" right="0.786805555555556" top="0.984027777777778" bottom="0.786805555555556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showGridLines="0" showZeros="0" zoomScale="115" zoomScaleNormal="115" workbookViewId="0">
      <pane xSplit="1" ySplit="4" topLeftCell="B12" activePane="bottomRight" state="frozen"/>
      <selection/>
      <selection pane="topRight"/>
      <selection pane="bottomLeft"/>
      <selection pane="bottomRight" activeCell="B5" sqref="B5:D28"/>
    </sheetView>
  </sheetViews>
  <sheetFormatPr defaultColWidth="9" defaultRowHeight="13.5" outlineLevelCol="5"/>
  <cols>
    <col min="1" max="1" width="31.375" style="101" customWidth="1"/>
    <col min="2" max="2" width="14.75" style="101" customWidth="1"/>
    <col min="3" max="3" width="14.75" style="105" customWidth="1"/>
    <col min="4" max="5" width="16.125" style="101" customWidth="1"/>
    <col min="6" max="6" width="20.125" style="105" customWidth="1"/>
    <col min="7" max="16384" width="9" style="101"/>
  </cols>
  <sheetData>
    <row r="1" s="112" customFormat="1" ht="26.25" customHeight="1" spans="1:6">
      <c r="A1" s="114" t="s">
        <v>80</v>
      </c>
      <c r="B1" s="114"/>
      <c r="C1" s="114"/>
      <c r="D1" s="114"/>
      <c r="E1" s="114"/>
      <c r="F1" s="114"/>
    </row>
    <row r="2" s="113" customFormat="1" ht="17.25" customHeight="1" spans="1:6">
      <c r="A2" s="540" t="s">
        <v>81</v>
      </c>
      <c r="B2" s="101"/>
      <c r="C2" s="105"/>
      <c r="D2" s="101"/>
      <c r="E2" s="101"/>
      <c r="F2" s="499" t="s">
        <v>46</v>
      </c>
    </row>
    <row r="3" s="113" customFormat="1" ht="15" customHeight="1" spans="1:6">
      <c r="A3" s="118" t="s">
        <v>47</v>
      </c>
      <c r="B3" s="117" t="s">
        <v>48</v>
      </c>
      <c r="C3" s="126" t="s">
        <v>50</v>
      </c>
      <c r="D3" s="117" t="s">
        <v>82</v>
      </c>
      <c r="E3" s="118"/>
      <c r="F3" s="456" t="s">
        <v>53</v>
      </c>
    </row>
    <row r="4" s="113" customFormat="1" ht="15" customHeight="1" spans="1:6">
      <c r="A4" s="118"/>
      <c r="B4" s="117"/>
      <c r="C4" s="126"/>
      <c r="D4" s="118" t="s">
        <v>83</v>
      </c>
      <c r="E4" s="118" t="s">
        <v>84</v>
      </c>
      <c r="F4" s="456"/>
    </row>
    <row r="5" s="497" customFormat="1" ht="15" customHeight="1" spans="1:6">
      <c r="A5" s="457" t="s">
        <v>85</v>
      </c>
      <c r="B5" s="500">
        <v>145662</v>
      </c>
      <c r="C5" s="133">
        <v>154819</v>
      </c>
      <c r="D5" s="291">
        <f>C5-B5</f>
        <v>9157</v>
      </c>
      <c r="E5" s="289">
        <f>C5/B5-1</f>
        <v>0.063</v>
      </c>
      <c r="F5" s="468"/>
    </row>
    <row r="6" s="497" customFormat="1" ht="15" customHeight="1" spans="1:6">
      <c r="A6" s="457" t="s">
        <v>86</v>
      </c>
      <c r="B6" s="500">
        <v>1582</v>
      </c>
      <c r="C6" s="133">
        <v>1598</v>
      </c>
      <c r="D6" s="291">
        <f t="shared" ref="D6" si="0">C6-B6</f>
        <v>16</v>
      </c>
      <c r="E6" s="289">
        <f t="shared" ref="E6" si="1">C6/B6-1</f>
        <v>0.01</v>
      </c>
      <c r="F6" s="501"/>
    </row>
    <row r="7" s="497" customFormat="1" ht="15" customHeight="1" spans="1:6">
      <c r="A7" s="457" t="s">
        <v>87</v>
      </c>
      <c r="B7" s="500">
        <v>70014</v>
      </c>
      <c r="C7" s="133">
        <v>78290</v>
      </c>
      <c r="D7" s="291">
        <f t="shared" ref="D7:D28" si="2">C7-B7</f>
        <v>8276</v>
      </c>
      <c r="E7" s="289">
        <f t="shared" ref="E7:E19" si="3">C7/B7-1</f>
        <v>0.118</v>
      </c>
      <c r="F7" s="502"/>
    </row>
    <row r="8" s="497" customFormat="1" ht="15" customHeight="1" spans="1:6">
      <c r="A8" s="457" t="s">
        <v>88</v>
      </c>
      <c r="B8" s="500">
        <v>198714</v>
      </c>
      <c r="C8" s="133">
        <v>201339</v>
      </c>
      <c r="D8" s="291">
        <f>C8-B8</f>
        <v>2625</v>
      </c>
      <c r="E8" s="289">
        <f>C8/B8-1</f>
        <v>0.013</v>
      </c>
      <c r="F8" s="502"/>
    </row>
    <row r="9" s="497" customFormat="1" ht="15" customHeight="1" spans="1:6">
      <c r="A9" s="457" t="s">
        <v>89</v>
      </c>
      <c r="B9" s="500">
        <v>6983</v>
      </c>
      <c r="C9" s="133">
        <v>13650</v>
      </c>
      <c r="D9" s="291">
        <f>C9-B9</f>
        <v>6667</v>
      </c>
      <c r="E9" s="289">
        <f>C9/B9-1</f>
        <v>0.955</v>
      </c>
      <c r="F9" s="502"/>
    </row>
    <row r="10" s="497" customFormat="1" ht="15" customHeight="1" spans="1:6">
      <c r="A10" s="457" t="s">
        <v>90</v>
      </c>
      <c r="B10" s="500">
        <v>36585</v>
      </c>
      <c r="C10" s="133">
        <v>24425</v>
      </c>
      <c r="D10" s="291">
        <f>C10-B10</f>
        <v>-12160</v>
      </c>
      <c r="E10" s="289">
        <f>C10/B10-1</f>
        <v>-0.332</v>
      </c>
      <c r="F10" s="502"/>
    </row>
    <row r="11" s="497" customFormat="1" ht="15" customHeight="1" spans="1:6">
      <c r="A11" s="457" t="s">
        <v>91</v>
      </c>
      <c r="B11" s="500">
        <v>156870</v>
      </c>
      <c r="C11" s="133">
        <v>156348</v>
      </c>
      <c r="D11" s="291">
        <f>C11-B11</f>
        <v>-522</v>
      </c>
      <c r="E11" s="289">
        <f>C11/B11-1</f>
        <v>-0.003</v>
      </c>
      <c r="F11" s="502"/>
    </row>
    <row r="12" s="497" customFormat="1" ht="15" customHeight="1" spans="1:6">
      <c r="A12" s="457" t="s">
        <v>92</v>
      </c>
      <c r="B12" s="500">
        <v>121953</v>
      </c>
      <c r="C12" s="133">
        <v>92008</v>
      </c>
      <c r="D12" s="291">
        <f>C12-B12</f>
        <v>-29945</v>
      </c>
      <c r="E12" s="289">
        <f>C12/B12-1</f>
        <v>-0.246</v>
      </c>
      <c r="F12" s="502"/>
    </row>
    <row r="13" s="497" customFormat="1" ht="15" customHeight="1" spans="1:6">
      <c r="A13" s="457" t="s">
        <v>93</v>
      </c>
      <c r="B13" s="500">
        <v>45171</v>
      </c>
      <c r="C13" s="133">
        <v>55009</v>
      </c>
      <c r="D13" s="291">
        <f>C13-B13</f>
        <v>9838</v>
      </c>
      <c r="E13" s="289">
        <f>C13/B13-1</f>
        <v>0.218</v>
      </c>
      <c r="F13" s="502"/>
    </row>
    <row r="14" s="497" customFormat="1" ht="15" customHeight="1" spans="1:6">
      <c r="A14" s="457" t="s">
        <v>94</v>
      </c>
      <c r="B14" s="500">
        <v>97558</v>
      </c>
      <c r="C14" s="133">
        <v>136114</v>
      </c>
      <c r="D14" s="291">
        <f>C14-B14</f>
        <v>38556</v>
      </c>
      <c r="E14" s="289">
        <f>C14/B14-1</f>
        <v>0.395</v>
      </c>
      <c r="F14" s="502"/>
    </row>
    <row r="15" s="497" customFormat="1" ht="15" customHeight="1" spans="1:6">
      <c r="A15" s="457" t="s">
        <v>95</v>
      </c>
      <c r="B15" s="500">
        <v>172647</v>
      </c>
      <c r="C15" s="133">
        <v>166337</v>
      </c>
      <c r="D15" s="291">
        <f>C15-B15</f>
        <v>-6310</v>
      </c>
      <c r="E15" s="289">
        <f>C15/B15-1</f>
        <v>-0.037</v>
      </c>
      <c r="F15" s="502"/>
    </row>
    <row r="16" s="497" customFormat="1" ht="15" customHeight="1" spans="1:6">
      <c r="A16" s="457" t="s">
        <v>96</v>
      </c>
      <c r="B16" s="500">
        <v>20405</v>
      </c>
      <c r="C16" s="133">
        <v>17196</v>
      </c>
      <c r="D16" s="291">
        <f>C16-B16</f>
        <v>-3209</v>
      </c>
      <c r="E16" s="289">
        <f>C16/B16-1</f>
        <v>-0.157</v>
      </c>
      <c r="F16" s="502"/>
    </row>
    <row r="17" s="497" customFormat="1" ht="15" customHeight="1" spans="1:6">
      <c r="A17" s="460" t="s">
        <v>97</v>
      </c>
      <c r="B17" s="500">
        <v>39162</v>
      </c>
      <c r="C17" s="133">
        <v>15213</v>
      </c>
      <c r="D17" s="291">
        <f>C17-B17</f>
        <v>-23949</v>
      </c>
      <c r="E17" s="289">
        <f>C17/B17-1</f>
        <v>-0.612</v>
      </c>
      <c r="F17" s="503"/>
    </row>
    <row r="18" s="497" customFormat="1" ht="15" customHeight="1" spans="1:6">
      <c r="A18" s="462" t="s">
        <v>98</v>
      </c>
      <c r="B18" s="500">
        <v>11453</v>
      </c>
      <c r="C18" s="133">
        <v>4662</v>
      </c>
      <c r="D18" s="291">
        <f>C18-B18</f>
        <v>-6791</v>
      </c>
      <c r="E18" s="289">
        <f>C18/B18-1</f>
        <v>-0.593</v>
      </c>
      <c r="F18" s="502"/>
    </row>
    <row r="19" s="497" customFormat="1" ht="15" customHeight="1" spans="1:6">
      <c r="A19" s="463" t="s">
        <v>99</v>
      </c>
      <c r="B19" s="500">
        <v>11089</v>
      </c>
      <c r="C19" s="133">
        <v>1365</v>
      </c>
      <c r="D19" s="291">
        <f>C19-B19</f>
        <v>-9724</v>
      </c>
      <c r="E19" s="289">
        <f>C19/B19-1</f>
        <v>-0.877</v>
      </c>
      <c r="F19" s="468"/>
    </row>
    <row r="20" s="497" customFormat="1" ht="15" customHeight="1" spans="1:6">
      <c r="A20" s="463" t="s">
        <v>100</v>
      </c>
      <c r="B20" s="500"/>
      <c r="C20" s="133"/>
      <c r="D20" s="291">
        <f>C20-B20</f>
        <v>0</v>
      </c>
      <c r="E20" s="289"/>
      <c r="F20" s="468"/>
    </row>
    <row r="21" s="497" customFormat="1" ht="15" customHeight="1" spans="1:6">
      <c r="A21" s="465" t="s">
        <v>101</v>
      </c>
      <c r="B21" s="500">
        <v>47398</v>
      </c>
      <c r="C21" s="133">
        <v>19496</v>
      </c>
      <c r="D21" s="291">
        <f>C21-B21</f>
        <v>-27902</v>
      </c>
      <c r="E21" s="289">
        <f t="shared" ref="E21:E23" si="4">C21/B21-1</f>
        <v>-0.589</v>
      </c>
      <c r="F21" s="458"/>
    </row>
    <row r="22" s="497" customFormat="1" ht="15" customHeight="1" spans="1:6">
      <c r="A22" s="465" t="s">
        <v>102</v>
      </c>
      <c r="B22" s="500">
        <v>67252</v>
      </c>
      <c r="C22" s="133">
        <v>57472</v>
      </c>
      <c r="D22" s="291">
        <f>C22-B22</f>
        <v>-9780</v>
      </c>
      <c r="E22" s="289">
        <f>C22/B22-1</f>
        <v>-0.145</v>
      </c>
      <c r="F22" s="502"/>
    </row>
    <row r="23" s="497" customFormat="1" ht="15" customHeight="1" spans="1:6">
      <c r="A23" s="466" t="s">
        <v>103</v>
      </c>
      <c r="B23" s="500">
        <v>3526</v>
      </c>
      <c r="C23" s="133">
        <v>1810</v>
      </c>
      <c r="D23" s="291">
        <f>C23-B23</f>
        <v>-1716</v>
      </c>
      <c r="E23" s="289">
        <f>C23/B23-1</f>
        <v>-0.487</v>
      </c>
      <c r="F23" s="468"/>
    </row>
    <row r="24" s="497" customFormat="1" ht="15" customHeight="1" spans="1:6">
      <c r="A24" s="466" t="s">
        <v>104</v>
      </c>
      <c r="B24" s="500"/>
      <c r="C24" s="133">
        <v>7624</v>
      </c>
      <c r="D24" s="291">
        <f>C24-B24</f>
        <v>7624</v>
      </c>
      <c r="E24" s="289"/>
      <c r="F24" s="468" t="s">
        <v>105</v>
      </c>
    </row>
    <row r="25" s="497" customFormat="1" ht="15" customHeight="1" spans="1:6">
      <c r="A25" s="466" t="s">
        <v>106</v>
      </c>
      <c r="B25" s="500">
        <v>21359</v>
      </c>
      <c r="C25" s="133">
        <v>30273</v>
      </c>
      <c r="D25" s="291">
        <f>C25-B25</f>
        <v>8914</v>
      </c>
      <c r="E25" s="289">
        <f t="shared" ref="E25:E28" si="5">C25/B25-1</f>
        <v>0.417</v>
      </c>
      <c r="F25" s="502"/>
    </row>
    <row r="26" s="497" customFormat="1" ht="15" customHeight="1" spans="1:6">
      <c r="A26" s="469" t="s">
        <v>107</v>
      </c>
      <c r="B26" s="500">
        <v>343</v>
      </c>
      <c r="C26" s="133">
        <v>4</v>
      </c>
      <c r="D26" s="291">
        <f>C26-B26</f>
        <v>-339</v>
      </c>
      <c r="E26" s="289">
        <f>C26/B26-1</f>
        <v>-0.988</v>
      </c>
      <c r="F26" s="502"/>
    </row>
    <row r="27" s="497" customFormat="1" ht="15" customHeight="1" spans="1:6">
      <c r="A27" s="469" t="s">
        <v>108</v>
      </c>
      <c r="B27" s="500">
        <v>3944</v>
      </c>
      <c r="C27" s="133">
        <v>1456</v>
      </c>
      <c r="D27" s="291">
        <f>C27-B27</f>
        <v>-2488</v>
      </c>
      <c r="E27" s="289">
        <f>C27/B27-1</f>
        <v>-0.631</v>
      </c>
      <c r="F27" s="468"/>
    </row>
    <row r="28" s="293" customFormat="1" ht="15" customHeight="1" spans="1:6">
      <c r="A28" s="473" t="s">
        <v>109</v>
      </c>
      <c r="B28" s="124">
        <f>SUM(B5:B27)</f>
        <v>1279670</v>
      </c>
      <c r="C28" s="124">
        <f>SUM(C5:C27)</f>
        <v>1236508</v>
      </c>
      <c r="D28" s="488">
        <f>C28-B28</f>
        <v>-43162</v>
      </c>
      <c r="E28" s="279">
        <f>C28/B28-1</f>
        <v>-0.034</v>
      </c>
      <c r="F28" s="504"/>
    </row>
    <row r="29" ht="21.75" customHeight="1" spans="2:6">
      <c r="B29" s="505"/>
      <c r="C29" s="506"/>
      <c r="D29" s="505"/>
      <c r="E29" s="505"/>
      <c r="F29" s="499"/>
    </row>
    <row r="30" ht="21.75" customHeight="1" spans="2:6">
      <c r="B30" s="505"/>
      <c r="C30" s="507"/>
      <c r="D30" s="505"/>
      <c r="E30" s="505"/>
      <c r="F30" s="499"/>
    </row>
    <row r="31" ht="21.75" customHeight="1"/>
    <row r="32" ht="21.75" customHeight="1"/>
    <row r="33" ht="21.75" customHeight="1"/>
    <row r="34" ht="21.75" customHeight="1"/>
    <row r="35" ht="28.5" customHeight="1"/>
    <row r="36" ht="28.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</sheetData>
  <mergeCells count="6">
    <mergeCell ref="A1:F1"/>
    <mergeCell ref="D3:E3"/>
    <mergeCell ref="A3:A4"/>
    <mergeCell ref="B3:B4"/>
    <mergeCell ref="C3:C4"/>
    <mergeCell ref="F3:F4"/>
  </mergeCells>
  <printOptions horizontalCentered="1"/>
  <pageMargins left="0.984027777777778" right="0.984027777777778" top="0.984027777777778" bottom="0.984027777777778" header="0.511805555555556" footer="0.27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B4" sqref="B4:D27"/>
    </sheetView>
  </sheetViews>
  <sheetFormatPr defaultColWidth="9" defaultRowHeight="13.5"/>
  <cols>
    <col min="1" max="1" width="30.125" style="105" customWidth="1"/>
    <col min="2" max="2" width="15.625" style="105" customWidth="1"/>
    <col min="3" max="3" width="13.625" style="105" customWidth="1"/>
    <col min="4" max="4" width="15.625" style="105" customWidth="1"/>
    <col min="5" max="5" width="15.125" style="105" customWidth="1"/>
    <col min="6" max="6" width="16.125" style="105" customWidth="1"/>
    <col min="7" max="7" width="10" style="105" customWidth="1"/>
    <col min="8" max="8" width="9" style="105"/>
    <col min="9" max="9" width="12" style="105" customWidth="1"/>
    <col min="10" max="16384" width="9" style="105"/>
  </cols>
  <sheetData>
    <row r="1" s="476" customFormat="1" ht="26.25" customHeight="1" spans="1:7">
      <c r="A1" s="478" t="s">
        <v>110</v>
      </c>
      <c r="B1" s="478"/>
      <c r="C1" s="478"/>
      <c r="D1" s="478"/>
      <c r="E1" s="478"/>
      <c r="F1" s="478"/>
      <c r="G1" s="478"/>
    </row>
    <row r="2" ht="16.5" customHeight="1" spans="1:7">
      <c r="A2" s="541" t="s">
        <v>111</v>
      </c>
      <c r="B2" s="454"/>
      <c r="C2" s="480"/>
      <c r="D2" s="454"/>
      <c r="E2" s="454"/>
      <c r="F2" s="454"/>
      <c r="G2" s="455" t="s">
        <v>46</v>
      </c>
    </row>
    <row r="3" ht="30" customHeight="1" spans="1:7">
      <c r="A3" s="126" t="s">
        <v>47</v>
      </c>
      <c r="B3" s="126" t="s">
        <v>48</v>
      </c>
      <c r="C3" s="126" t="s">
        <v>49</v>
      </c>
      <c r="D3" s="126" t="s">
        <v>50</v>
      </c>
      <c r="E3" s="126" t="s">
        <v>51</v>
      </c>
      <c r="F3" s="126" t="s">
        <v>52</v>
      </c>
      <c r="G3" s="456" t="s">
        <v>112</v>
      </c>
    </row>
    <row r="4" ht="15" customHeight="1" spans="1:8">
      <c r="A4" s="481" t="s">
        <v>54</v>
      </c>
      <c r="B4" s="482">
        <f>SUM(B5:B18)</f>
        <v>79578</v>
      </c>
      <c r="C4" s="482">
        <f>SUM(C5:C18)</f>
        <v>76000</v>
      </c>
      <c r="D4" s="482">
        <f>SUM(D5:D18)</f>
        <v>76025</v>
      </c>
      <c r="E4" s="289">
        <f t="shared" ref="E4" si="0">D4/C4</f>
        <v>1</v>
      </c>
      <c r="F4" s="289">
        <f t="shared" ref="F4" si="1">D4/B4-1</f>
        <v>-0.045</v>
      </c>
      <c r="G4" s="483"/>
      <c r="H4" s="475"/>
    </row>
    <row r="5" ht="15" customHeight="1" spans="1:8">
      <c r="A5" s="407" t="s">
        <v>55</v>
      </c>
      <c r="B5" s="484">
        <v>38617</v>
      </c>
      <c r="C5" s="485">
        <v>39000</v>
      </c>
      <c r="D5" s="292">
        <v>36517</v>
      </c>
      <c r="E5" s="289">
        <f t="shared" ref="E5" si="2">D5/C5</f>
        <v>0.936</v>
      </c>
      <c r="F5" s="289">
        <f t="shared" ref="F5" si="3">D5/B5-1</f>
        <v>-0.054</v>
      </c>
      <c r="G5" s="461"/>
      <c r="H5" s="475"/>
    </row>
    <row r="6" ht="15" customHeight="1" spans="1:8">
      <c r="A6" s="407" t="s">
        <v>56</v>
      </c>
      <c r="B6" s="484">
        <v>74</v>
      </c>
      <c r="C6" s="485"/>
      <c r="D6" s="292"/>
      <c r="E6" s="289"/>
      <c r="F6" s="289"/>
      <c r="G6" s="461"/>
      <c r="H6" s="475"/>
    </row>
    <row r="7" ht="15" customHeight="1" spans="1:7">
      <c r="A7" s="407" t="s">
        <v>57</v>
      </c>
      <c r="B7" s="484">
        <v>2066</v>
      </c>
      <c r="C7" s="485">
        <v>1400</v>
      </c>
      <c r="D7" s="292">
        <v>647</v>
      </c>
      <c r="E7" s="289">
        <f t="shared" ref="E7" si="4">D7/C7</f>
        <v>0.462</v>
      </c>
      <c r="F7" s="289">
        <f t="shared" ref="F7" si="5">D7/B7-1</f>
        <v>-0.687</v>
      </c>
      <c r="G7" s="461"/>
    </row>
    <row r="8" ht="15" customHeight="1" spans="1:7">
      <c r="A8" s="407" t="s">
        <v>58</v>
      </c>
      <c r="B8" s="484">
        <v>1116</v>
      </c>
      <c r="C8" s="485">
        <v>500</v>
      </c>
      <c r="D8" s="292">
        <v>535</v>
      </c>
      <c r="E8" s="289">
        <f t="shared" ref="E8:E15" si="6">D8/C8</f>
        <v>1.07</v>
      </c>
      <c r="F8" s="289">
        <f t="shared" ref="F8" si="7">D8/B8-1</f>
        <v>-0.521</v>
      </c>
      <c r="G8" s="461"/>
    </row>
    <row r="9" ht="15" customHeight="1" spans="1:7">
      <c r="A9" s="407" t="s">
        <v>59</v>
      </c>
      <c r="B9" s="484">
        <v>20944</v>
      </c>
      <c r="C9" s="485">
        <v>19000</v>
      </c>
      <c r="D9" s="292">
        <v>16056</v>
      </c>
      <c r="E9" s="289">
        <f>D9/C9</f>
        <v>0.845</v>
      </c>
      <c r="F9" s="289">
        <f t="shared" ref="F9:F15" si="8">D9/B9-1</f>
        <v>-0.233</v>
      </c>
      <c r="G9" s="461"/>
    </row>
    <row r="10" ht="15" customHeight="1" spans="1:7">
      <c r="A10" s="407" t="s">
        <v>60</v>
      </c>
      <c r="B10" s="484">
        <v>6900</v>
      </c>
      <c r="C10" s="485">
        <v>6900</v>
      </c>
      <c r="D10" s="292">
        <v>5894</v>
      </c>
      <c r="E10" s="289">
        <f>D10/C10</f>
        <v>0.854</v>
      </c>
      <c r="F10" s="289">
        <f>D10/B10-1</f>
        <v>-0.146</v>
      </c>
      <c r="G10" s="461"/>
    </row>
    <row r="11" ht="15" customHeight="1" spans="1:7">
      <c r="A11" s="407" t="s">
        <v>61</v>
      </c>
      <c r="B11" s="484">
        <v>2660</v>
      </c>
      <c r="C11" s="485">
        <v>2500</v>
      </c>
      <c r="D11" s="292">
        <v>3450</v>
      </c>
      <c r="E11" s="289">
        <f>D11/C11</f>
        <v>1.38</v>
      </c>
      <c r="F11" s="289">
        <f>D11/B11-1</f>
        <v>0.297</v>
      </c>
      <c r="G11" s="486"/>
    </row>
    <row r="12" ht="15" customHeight="1" spans="1:7">
      <c r="A12" s="409" t="s">
        <v>62</v>
      </c>
      <c r="B12" s="484">
        <v>1100</v>
      </c>
      <c r="C12" s="485">
        <v>1100</v>
      </c>
      <c r="D12" s="292">
        <v>1317</v>
      </c>
      <c r="E12" s="289">
        <f>D12/C12</f>
        <v>1.197</v>
      </c>
      <c r="F12" s="289">
        <f>D12/B12-1</f>
        <v>0.197</v>
      </c>
      <c r="G12" s="486"/>
    </row>
    <row r="13" ht="15" customHeight="1" spans="1:7">
      <c r="A13" s="407" t="s">
        <v>63</v>
      </c>
      <c r="B13" s="484">
        <v>2127</v>
      </c>
      <c r="C13" s="485">
        <v>1900</v>
      </c>
      <c r="D13" s="292">
        <v>1978</v>
      </c>
      <c r="E13" s="289">
        <f>D13/C13</f>
        <v>1.041</v>
      </c>
      <c r="F13" s="289">
        <f>D13/B13-1</f>
        <v>-0.07</v>
      </c>
      <c r="G13" s="483"/>
    </row>
    <row r="14" ht="15" customHeight="1" spans="1:7">
      <c r="A14" s="409" t="s">
        <v>65</v>
      </c>
      <c r="B14" s="484">
        <v>1130</v>
      </c>
      <c r="C14" s="485">
        <v>1200</v>
      </c>
      <c r="D14" s="292">
        <v>1230</v>
      </c>
      <c r="E14" s="289">
        <f>D14/C14</f>
        <v>1.025</v>
      </c>
      <c r="F14" s="289">
        <f>D14/B14-1</f>
        <v>0.088</v>
      </c>
      <c r="G14" s="486"/>
    </row>
    <row r="15" ht="15" customHeight="1" spans="1:7">
      <c r="A15" s="409" t="s">
        <v>66</v>
      </c>
      <c r="B15" s="484">
        <v>2460</v>
      </c>
      <c r="C15" s="485">
        <v>1900</v>
      </c>
      <c r="D15" s="292">
        <v>2916</v>
      </c>
      <c r="E15" s="289">
        <f>D15/C15</f>
        <v>1.535</v>
      </c>
      <c r="F15" s="289">
        <f>D15/B15-1</f>
        <v>0.185</v>
      </c>
      <c r="G15" s="486"/>
    </row>
    <row r="16" ht="15" customHeight="1" spans="1:7">
      <c r="A16" s="409" t="s">
        <v>67</v>
      </c>
      <c r="B16" s="484"/>
      <c r="C16" s="292"/>
      <c r="D16" s="292">
        <v>4908</v>
      </c>
      <c r="E16" s="289"/>
      <c r="F16" s="289"/>
      <c r="G16" s="486"/>
    </row>
    <row r="17" ht="15" customHeight="1" spans="1:7">
      <c r="A17" s="409" t="s">
        <v>68</v>
      </c>
      <c r="B17" s="484">
        <v>384</v>
      </c>
      <c r="C17" s="485">
        <v>600</v>
      </c>
      <c r="D17" s="292">
        <v>534</v>
      </c>
      <c r="E17" s="289">
        <f t="shared" ref="E17" si="9">D17/C17</f>
        <v>0.89</v>
      </c>
      <c r="F17" s="289">
        <f t="shared" ref="F17" si="10">D17/B17-1</f>
        <v>0.391</v>
      </c>
      <c r="G17" s="486"/>
    </row>
    <row r="18" ht="15" customHeight="1" spans="1:7">
      <c r="A18" s="409" t="s">
        <v>69</v>
      </c>
      <c r="B18" s="484"/>
      <c r="C18" s="485"/>
      <c r="D18" s="292">
        <v>43</v>
      </c>
      <c r="E18" s="289"/>
      <c r="F18" s="289"/>
      <c r="G18" s="486"/>
    </row>
    <row r="19" ht="15" customHeight="1" spans="1:7">
      <c r="A19" s="481" t="s">
        <v>70</v>
      </c>
      <c r="B19" s="291">
        <f>SUM(B20:B26)</f>
        <v>27070</v>
      </c>
      <c r="C19" s="291">
        <f>SUM(C20:C26)</f>
        <v>32400</v>
      </c>
      <c r="D19" s="291">
        <f>SUM(D20:D26)</f>
        <v>32446</v>
      </c>
      <c r="E19" s="289">
        <f t="shared" ref="E19:E22" si="11">D19/C19</f>
        <v>1.001</v>
      </c>
      <c r="F19" s="289">
        <f t="shared" ref="F19:F22" si="12">D19/B19-1</f>
        <v>0.199</v>
      </c>
      <c r="G19" s="486"/>
    </row>
    <row r="20" ht="15" customHeight="1" spans="1:7">
      <c r="A20" s="407" t="s">
        <v>71</v>
      </c>
      <c r="B20" s="484">
        <v>6524</v>
      </c>
      <c r="C20" s="487">
        <v>6600</v>
      </c>
      <c r="D20" s="292">
        <v>6470</v>
      </c>
      <c r="E20" s="289">
        <f>D20/C20</f>
        <v>0.98</v>
      </c>
      <c r="F20" s="289">
        <f>D20/B20-1</f>
        <v>-0.008</v>
      </c>
      <c r="G20" s="461"/>
    </row>
    <row r="21" ht="15" customHeight="1" spans="1:7">
      <c r="A21" s="407" t="s">
        <v>72</v>
      </c>
      <c r="B21" s="484">
        <v>5814</v>
      </c>
      <c r="C21" s="485">
        <v>5000</v>
      </c>
      <c r="D21" s="292">
        <v>6518</v>
      </c>
      <c r="E21" s="289">
        <f>D21/C21</f>
        <v>1.304</v>
      </c>
      <c r="F21" s="289">
        <f>D21/B21-1</f>
        <v>0.121</v>
      </c>
      <c r="G21" s="461"/>
    </row>
    <row r="22" ht="15" customHeight="1" spans="1:7">
      <c r="A22" s="407" t="s">
        <v>73</v>
      </c>
      <c r="B22" s="484">
        <v>3004</v>
      </c>
      <c r="C22" s="485">
        <v>3000</v>
      </c>
      <c r="D22" s="292">
        <v>7569</v>
      </c>
      <c r="E22" s="289">
        <f>D22/C22</f>
        <v>2.523</v>
      </c>
      <c r="F22" s="289">
        <f>D22/B22-1</f>
        <v>1.52</v>
      </c>
      <c r="G22" s="461"/>
    </row>
    <row r="23" ht="15" customHeight="1" spans="1:7">
      <c r="A23" s="407" t="s">
        <v>74</v>
      </c>
      <c r="B23" s="484"/>
      <c r="C23" s="485"/>
      <c r="D23" s="292"/>
      <c r="E23" s="289"/>
      <c r="F23" s="289"/>
      <c r="G23" s="461"/>
    </row>
    <row r="24" ht="15" customHeight="1" spans="1:7">
      <c r="A24" s="407" t="s">
        <v>75</v>
      </c>
      <c r="B24" s="484">
        <v>10853</v>
      </c>
      <c r="C24" s="485">
        <v>6000</v>
      </c>
      <c r="D24" s="133">
        <v>6671</v>
      </c>
      <c r="E24" s="289">
        <f t="shared" ref="E24:E25" si="13">D24/C24</f>
        <v>1.112</v>
      </c>
      <c r="F24" s="289">
        <f t="shared" ref="F24:F27" si="14">D24/B24-1</f>
        <v>-0.385</v>
      </c>
      <c r="G24" s="461"/>
    </row>
    <row r="25" ht="15" customHeight="1" spans="1:7">
      <c r="A25" s="407" t="s">
        <v>77</v>
      </c>
      <c r="B25" s="484">
        <v>800</v>
      </c>
      <c r="C25" s="485">
        <v>11800</v>
      </c>
      <c r="D25" s="133">
        <v>4854</v>
      </c>
      <c r="E25" s="289">
        <f>D25/C25</f>
        <v>0.411</v>
      </c>
      <c r="F25" s="289">
        <f>D25/B25-1</f>
        <v>5.068</v>
      </c>
      <c r="G25" s="461"/>
    </row>
    <row r="26" ht="15" customHeight="1" spans="1:7">
      <c r="A26" s="407" t="s">
        <v>78</v>
      </c>
      <c r="B26" s="484">
        <v>75</v>
      </c>
      <c r="C26" s="485"/>
      <c r="D26" s="133">
        <v>364</v>
      </c>
      <c r="E26" s="289"/>
      <c r="F26" s="289">
        <f>D26/B26-1</f>
        <v>3.853</v>
      </c>
      <c r="G26" s="461"/>
    </row>
    <row r="27" s="477" customFormat="1" ht="15" customHeight="1" spans="1:9">
      <c r="A27" s="473" t="s">
        <v>79</v>
      </c>
      <c r="B27" s="488">
        <f>B4+B19</f>
        <v>106648</v>
      </c>
      <c r="C27" s="488">
        <f>C4+C19</f>
        <v>108400</v>
      </c>
      <c r="D27" s="488">
        <f>D4+D19</f>
        <v>108471</v>
      </c>
      <c r="E27" s="279">
        <f>D27/C27</f>
        <v>1.001</v>
      </c>
      <c r="F27" s="279">
        <f>D27/B27-1</f>
        <v>0.017</v>
      </c>
      <c r="G27" s="489"/>
      <c r="H27" s="490"/>
      <c r="I27" s="496"/>
    </row>
    <row r="28" spans="1:7">
      <c r="A28" s="491"/>
      <c r="B28" s="492"/>
      <c r="C28" s="493"/>
      <c r="D28" s="493"/>
      <c r="E28" s="493"/>
      <c r="F28" s="494"/>
      <c r="G28" s="495"/>
    </row>
    <row r="29" spans="3:3">
      <c r="C29" s="475"/>
    </row>
    <row r="30" spans="2:4">
      <c r="B30" s="475"/>
      <c r="D30" s="475"/>
    </row>
    <row r="34" ht="28.5" customHeight="1"/>
    <row r="35" ht="28.5" customHeight="1"/>
  </sheetData>
  <mergeCells count="1">
    <mergeCell ref="A1:G1"/>
  </mergeCells>
  <printOptions horizontalCentered="1"/>
  <pageMargins left="0.984027777777778" right="0.984027777777778" top="0.984027777777778" bottom="0.984027777777778" header="0.511805555555556" footer="0.27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6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5" sqref="B5:D28"/>
    </sheetView>
  </sheetViews>
  <sheetFormatPr defaultColWidth="9" defaultRowHeight="13.5" outlineLevelCol="5"/>
  <cols>
    <col min="1" max="1" width="31.375" style="101" customWidth="1"/>
    <col min="2" max="2" width="16.25" style="101" customWidth="1"/>
    <col min="3" max="3" width="16.25" style="105" customWidth="1"/>
    <col min="4" max="5" width="16.125" style="101" customWidth="1"/>
    <col min="6" max="6" width="19.625" style="105" customWidth="1"/>
    <col min="7" max="7" width="10.875" style="101" customWidth="1"/>
    <col min="8" max="16384" width="9" style="101"/>
  </cols>
  <sheetData>
    <row r="1" s="112" customFormat="1" ht="26.25" customHeight="1" spans="1:6">
      <c r="A1" s="114" t="s">
        <v>113</v>
      </c>
      <c r="B1" s="114"/>
      <c r="C1" s="114"/>
      <c r="D1" s="114"/>
      <c r="E1" s="114"/>
      <c r="F1" s="114"/>
    </row>
    <row r="2" ht="16.5" customHeight="1" spans="1:6">
      <c r="A2" s="542" t="s">
        <v>114</v>
      </c>
      <c r="B2" s="453"/>
      <c r="C2" s="454"/>
      <c r="D2" s="453"/>
      <c r="E2" s="453"/>
      <c r="F2" s="455" t="s">
        <v>46</v>
      </c>
    </row>
    <row r="3" ht="15" customHeight="1" spans="1:6">
      <c r="A3" s="118" t="s">
        <v>47</v>
      </c>
      <c r="B3" s="117" t="s">
        <v>48</v>
      </c>
      <c r="C3" s="126" t="s">
        <v>50</v>
      </c>
      <c r="D3" s="117" t="s">
        <v>82</v>
      </c>
      <c r="E3" s="118"/>
      <c r="F3" s="456" t="s">
        <v>53</v>
      </c>
    </row>
    <row r="4" ht="15" customHeight="1" spans="1:6">
      <c r="A4" s="118"/>
      <c r="B4" s="117"/>
      <c r="C4" s="126"/>
      <c r="D4" s="118" t="s">
        <v>83</v>
      </c>
      <c r="E4" s="118" t="s">
        <v>84</v>
      </c>
      <c r="F4" s="456"/>
    </row>
    <row r="5" s="105" customFormat="1" ht="15" customHeight="1" spans="1:6">
      <c r="A5" s="457" t="s">
        <v>85</v>
      </c>
      <c r="B5" s="292">
        <v>57167</v>
      </c>
      <c r="C5" s="292">
        <v>61160</v>
      </c>
      <c r="D5" s="291">
        <f>C5-B5</f>
        <v>3993</v>
      </c>
      <c r="E5" s="289">
        <f>D5/B5</f>
        <v>0.07</v>
      </c>
      <c r="F5" s="458"/>
    </row>
    <row r="6" s="105" customFormat="1" ht="15" customHeight="1" spans="1:6">
      <c r="A6" s="457" t="s">
        <v>86</v>
      </c>
      <c r="B6" s="133">
        <v>1279</v>
      </c>
      <c r="C6" s="133">
        <v>1399</v>
      </c>
      <c r="D6" s="291">
        <f t="shared" ref="D6" si="0">C6-B6</f>
        <v>120</v>
      </c>
      <c r="E6" s="289">
        <f t="shared" ref="E6" si="1">D6/B6</f>
        <v>0.094</v>
      </c>
      <c r="F6" s="459"/>
    </row>
    <row r="7" s="105" customFormat="1" ht="15" customHeight="1" spans="1:6">
      <c r="A7" s="457" t="s">
        <v>87</v>
      </c>
      <c r="B7" s="133">
        <v>43102</v>
      </c>
      <c r="C7" s="133">
        <v>51328</v>
      </c>
      <c r="D7" s="291">
        <f t="shared" ref="D7:D27" si="2">C7-B7</f>
        <v>8226</v>
      </c>
      <c r="E7" s="289">
        <f t="shared" ref="E7:E19" si="3">D7/B7</f>
        <v>0.191</v>
      </c>
      <c r="F7" s="458"/>
    </row>
    <row r="8" s="105" customFormat="1" ht="15" customHeight="1" spans="1:6">
      <c r="A8" s="457" t="s">
        <v>88</v>
      </c>
      <c r="B8" s="133">
        <v>23346</v>
      </c>
      <c r="C8" s="133">
        <v>23600</v>
      </c>
      <c r="D8" s="291">
        <f>C8-B8</f>
        <v>254</v>
      </c>
      <c r="E8" s="289">
        <f>D8/B8</f>
        <v>0.011</v>
      </c>
      <c r="F8" s="458"/>
    </row>
    <row r="9" s="105" customFormat="1" ht="15" customHeight="1" spans="1:6">
      <c r="A9" s="457" t="s">
        <v>89</v>
      </c>
      <c r="B9" s="133">
        <v>1384</v>
      </c>
      <c r="C9" s="133">
        <v>10978</v>
      </c>
      <c r="D9" s="291">
        <f>C9-B9</f>
        <v>9594</v>
      </c>
      <c r="E9" s="289">
        <f>D9/B9</f>
        <v>6.932</v>
      </c>
      <c r="F9" s="458"/>
    </row>
    <row r="10" s="105" customFormat="1" ht="15" customHeight="1" spans="1:6">
      <c r="A10" s="457" t="s">
        <v>90</v>
      </c>
      <c r="B10" s="133">
        <v>22787</v>
      </c>
      <c r="C10" s="133">
        <v>8682</v>
      </c>
      <c r="D10" s="291">
        <f>C10-B10</f>
        <v>-14105</v>
      </c>
      <c r="E10" s="289">
        <f>D10/B10</f>
        <v>-0.619</v>
      </c>
      <c r="F10" s="458"/>
    </row>
    <row r="11" s="105" customFormat="1" ht="15" customHeight="1" spans="1:6">
      <c r="A11" s="457" t="s">
        <v>91</v>
      </c>
      <c r="B11" s="133">
        <v>47692</v>
      </c>
      <c r="C11" s="133">
        <v>45741</v>
      </c>
      <c r="D11" s="291">
        <f>C11-B11</f>
        <v>-1951</v>
      </c>
      <c r="E11" s="289">
        <f>D11/B11</f>
        <v>-0.041</v>
      </c>
      <c r="F11" s="458"/>
    </row>
    <row r="12" s="105" customFormat="1" ht="15" customHeight="1" spans="1:6">
      <c r="A12" s="457" t="s">
        <v>92</v>
      </c>
      <c r="B12" s="133">
        <v>71658</v>
      </c>
      <c r="C12" s="133">
        <v>37854</v>
      </c>
      <c r="D12" s="291">
        <f>C12-B12</f>
        <v>-33804</v>
      </c>
      <c r="E12" s="289">
        <f>D12/B12</f>
        <v>-0.472</v>
      </c>
      <c r="F12" s="458"/>
    </row>
    <row r="13" s="105" customFormat="1" ht="15" customHeight="1" spans="1:6">
      <c r="A13" s="457" t="s">
        <v>93</v>
      </c>
      <c r="B13" s="133">
        <v>8743</v>
      </c>
      <c r="C13" s="133">
        <v>21631</v>
      </c>
      <c r="D13" s="291">
        <f>C13-B13</f>
        <v>12888</v>
      </c>
      <c r="E13" s="289">
        <f>D13/B13</f>
        <v>1.474</v>
      </c>
      <c r="F13" s="458"/>
    </row>
    <row r="14" s="105" customFormat="1" ht="15" customHeight="1" spans="1:6">
      <c r="A14" s="457" t="s">
        <v>94</v>
      </c>
      <c r="B14" s="133">
        <v>28841</v>
      </c>
      <c r="C14" s="133">
        <v>38074</v>
      </c>
      <c r="D14" s="291">
        <f>C14-B14</f>
        <v>9233</v>
      </c>
      <c r="E14" s="289">
        <f>D14/B14</f>
        <v>0.32</v>
      </c>
      <c r="F14" s="458"/>
    </row>
    <row r="15" s="105" customFormat="1" ht="15" customHeight="1" spans="1:6">
      <c r="A15" s="457" t="s">
        <v>95</v>
      </c>
      <c r="B15" s="133">
        <v>20111</v>
      </c>
      <c r="C15" s="133">
        <v>16995</v>
      </c>
      <c r="D15" s="291">
        <f>C15-B15</f>
        <v>-3116</v>
      </c>
      <c r="E15" s="289">
        <f>D15/B15</f>
        <v>-0.155</v>
      </c>
      <c r="F15" s="458"/>
    </row>
    <row r="16" s="105" customFormat="1" ht="15" customHeight="1" spans="1:6">
      <c r="A16" s="457" t="s">
        <v>96</v>
      </c>
      <c r="B16" s="133">
        <v>10460</v>
      </c>
      <c r="C16" s="133">
        <v>6466</v>
      </c>
      <c r="D16" s="291">
        <f>C16-B16</f>
        <v>-3994</v>
      </c>
      <c r="E16" s="289">
        <f>D16/B16</f>
        <v>-0.382</v>
      </c>
      <c r="F16" s="458"/>
    </row>
    <row r="17" s="105" customFormat="1" ht="15" customHeight="1" spans="1:6">
      <c r="A17" s="460" t="s">
        <v>97</v>
      </c>
      <c r="B17" s="133">
        <v>18105</v>
      </c>
      <c r="C17" s="133">
        <v>2645</v>
      </c>
      <c r="D17" s="291">
        <f>C17-B17</f>
        <v>-15460</v>
      </c>
      <c r="E17" s="289">
        <f>D17/B17</f>
        <v>-0.854</v>
      </c>
      <c r="F17" s="461"/>
    </row>
    <row r="18" s="105" customFormat="1" ht="15" customHeight="1" spans="1:6">
      <c r="A18" s="462" t="s">
        <v>98</v>
      </c>
      <c r="B18" s="133">
        <v>6517</v>
      </c>
      <c r="C18" s="133">
        <v>1056</v>
      </c>
      <c r="D18" s="291">
        <f>C18-B18</f>
        <v>-5461</v>
      </c>
      <c r="E18" s="289">
        <f>D18/B18</f>
        <v>-0.838</v>
      </c>
      <c r="F18" s="458"/>
    </row>
    <row r="19" s="105" customFormat="1" ht="15" customHeight="1" spans="1:6">
      <c r="A19" s="463" t="s">
        <v>99</v>
      </c>
      <c r="B19" s="133">
        <v>10989</v>
      </c>
      <c r="C19" s="133">
        <v>995</v>
      </c>
      <c r="D19" s="291">
        <f>C19-B19</f>
        <v>-9994</v>
      </c>
      <c r="E19" s="289">
        <f>D19/B19</f>
        <v>-0.909</v>
      </c>
      <c r="F19" s="464"/>
    </row>
    <row r="20" s="105" customFormat="1" ht="15" customHeight="1" spans="1:6">
      <c r="A20" s="463" t="s">
        <v>100</v>
      </c>
      <c r="B20" s="133"/>
      <c r="C20" s="133"/>
      <c r="D20" s="291">
        <f>C20-B20</f>
        <v>0</v>
      </c>
      <c r="E20" s="289"/>
      <c r="F20" s="458"/>
    </row>
    <row r="21" s="105" customFormat="1" ht="15" customHeight="1" spans="1:6">
      <c r="A21" s="465" t="s">
        <v>101</v>
      </c>
      <c r="B21" s="133">
        <v>28893</v>
      </c>
      <c r="C21" s="133">
        <v>6576</v>
      </c>
      <c r="D21" s="291">
        <f>C21-B21</f>
        <v>-22317</v>
      </c>
      <c r="E21" s="289">
        <f t="shared" ref="E21:E23" si="4">D21/B21</f>
        <v>-0.772</v>
      </c>
      <c r="F21" s="458"/>
    </row>
    <row r="22" s="105" customFormat="1" ht="15" customHeight="1" spans="1:6">
      <c r="A22" s="465" t="s">
        <v>102</v>
      </c>
      <c r="B22" s="133">
        <v>32235</v>
      </c>
      <c r="C22" s="133">
        <v>8595</v>
      </c>
      <c r="D22" s="291">
        <f>C22-B22</f>
        <v>-23640</v>
      </c>
      <c r="E22" s="289">
        <f>D22/B22</f>
        <v>-0.733</v>
      </c>
      <c r="F22" s="458"/>
    </row>
    <row r="23" s="105" customFormat="1" ht="15" customHeight="1" spans="1:6">
      <c r="A23" s="466" t="s">
        <v>103</v>
      </c>
      <c r="B23" s="133">
        <v>950</v>
      </c>
      <c r="C23" s="133">
        <v>1321</v>
      </c>
      <c r="D23" s="291">
        <f>C23-B23</f>
        <v>371</v>
      </c>
      <c r="E23" s="289">
        <f>D23/B23</f>
        <v>0.391</v>
      </c>
      <c r="F23" s="467"/>
    </row>
    <row r="24" s="105" customFormat="1" ht="15" customHeight="1" spans="1:6">
      <c r="A24" s="466" t="s">
        <v>104</v>
      </c>
      <c r="B24" s="133"/>
      <c r="C24" s="133">
        <v>3895</v>
      </c>
      <c r="D24" s="291">
        <f>C24-B24</f>
        <v>3895</v>
      </c>
      <c r="E24" s="289"/>
      <c r="F24" s="468" t="s">
        <v>105</v>
      </c>
    </row>
    <row r="25" s="105" customFormat="1" ht="15" customHeight="1" spans="1:6">
      <c r="A25" s="466" t="s">
        <v>106</v>
      </c>
      <c r="B25" s="133">
        <v>13357</v>
      </c>
      <c r="C25" s="133">
        <v>17779</v>
      </c>
      <c r="D25" s="291">
        <f>C25-B25</f>
        <v>4422</v>
      </c>
      <c r="E25" s="289">
        <f t="shared" ref="E25:E27" si="5">D25/B25</f>
        <v>0.331</v>
      </c>
      <c r="F25" s="458"/>
    </row>
    <row r="26" s="105" customFormat="1" ht="15" customHeight="1" spans="1:6">
      <c r="A26" s="469" t="s">
        <v>107</v>
      </c>
      <c r="B26" s="470">
        <v>164</v>
      </c>
      <c r="C26" s="133">
        <v>4</v>
      </c>
      <c r="D26" s="291">
        <f>C26-B26</f>
        <v>-160</v>
      </c>
      <c r="E26" s="289">
        <f>D26/B26</f>
        <v>-0.976</v>
      </c>
      <c r="F26" s="464"/>
    </row>
    <row r="27" ht="15" customHeight="1" spans="1:6">
      <c r="A27" s="469" t="s">
        <v>108</v>
      </c>
      <c r="B27" s="470">
        <v>3067</v>
      </c>
      <c r="C27" s="471"/>
      <c r="D27" s="291">
        <f>C27-B27</f>
        <v>-3067</v>
      </c>
      <c r="E27" s="289">
        <f>D27/B27</f>
        <v>-1</v>
      </c>
      <c r="F27" s="472"/>
    </row>
    <row r="28" s="293" customFormat="1" ht="15" customHeight="1" spans="1:6">
      <c r="A28" s="473" t="s">
        <v>109</v>
      </c>
      <c r="B28" s="124">
        <f>SUM(B5:B27)</f>
        <v>450847</v>
      </c>
      <c r="C28" s="124">
        <f>SUM(C5:C27)</f>
        <v>366774</v>
      </c>
      <c r="D28" s="124">
        <f>SUM(D5:D27)</f>
        <v>-84073</v>
      </c>
      <c r="E28" s="279">
        <f t="shared" ref="E28" si="6">D28/B28</f>
        <v>-0.186</v>
      </c>
      <c r="F28" s="474"/>
    </row>
    <row r="29" ht="12.75" customHeight="1" spans="3:3">
      <c r="C29" s="475"/>
    </row>
    <row r="30" ht="12.75" customHeight="1"/>
    <row r="31" ht="12.75" customHeight="1" spans="3:3">
      <c r="C31" s="475"/>
    </row>
    <row r="32" ht="12.75" customHeight="1"/>
    <row r="33" ht="12.75" customHeight="1"/>
    <row r="34" ht="12.75" customHeight="1"/>
    <row r="35" ht="28.5" customHeight="1"/>
    <row r="36" ht="28.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</sheetData>
  <mergeCells count="6">
    <mergeCell ref="A1:F1"/>
    <mergeCell ref="D3:E3"/>
    <mergeCell ref="A3:A4"/>
    <mergeCell ref="B3:B4"/>
    <mergeCell ref="C3:C4"/>
    <mergeCell ref="F3:F4"/>
  </mergeCells>
  <printOptions horizontalCentered="1"/>
  <pageMargins left="0.984027777777778" right="0.984027777777778" top="0.984027777777778" bottom="0.984027777777778" header="0.511805555555556" footer="0.35416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40"/>
  <sheetViews>
    <sheetView showGridLines="0" showZeros="0" workbookViewId="0">
      <pane xSplit="1" ySplit="3" topLeftCell="B4" activePane="bottomRight" state="frozen"/>
      <selection/>
      <selection pane="topRight"/>
      <selection pane="bottomLeft"/>
      <selection pane="bottomRight" activeCell="B4" sqref="B4:C38"/>
    </sheetView>
  </sheetViews>
  <sheetFormatPr defaultColWidth="9" defaultRowHeight="14.25"/>
  <cols>
    <col min="1" max="1" width="30.875" style="401" customWidth="1"/>
    <col min="2" max="3" width="12.25" style="401" customWidth="1"/>
    <col min="4" max="4" width="18.75" style="401" customWidth="1"/>
    <col min="5" max="16384" width="9" style="401"/>
  </cols>
  <sheetData>
    <row r="1" s="396" customFormat="1" ht="26.25" customHeight="1" spans="1:4">
      <c r="A1" s="356" t="s">
        <v>115</v>
      </c>
      <c r="B1" s="356"/>
      <c r="C1" s="356"/>
      <c r="D1" s="356"/>
    </row>
    <row r="2" s="445" customFormat="1" ht="16.5" customHeight="1" spans="1:4">
      <c r="A2" s="448" t="s">
        <v>116</v>
      </c>
      <c r="B2" s="448"/>
      <c r="C2" s="448"/>
      <c r="D2" s="449" t="s">
        <v>117</v>
      </c>
    </row>
    <row r="3" s="446" customFormat="1" ht="30" customHeight="1" spans="1:4">
      <c r="A3" s="405" t="s">
        <v>118</v>
      </c>
      <c r="B3" s="360" t="s">
        <v>50</v>
      </c>
      <c r="C3" s="360" t="s">
        <v>119</v>
      </c>
      <c r="D3" s="360" t="s">
        <v>120</v>
      </c>
    </row>
    <row r="4" s="399" customFormat="1" ht="17.25" customHeight="1" spans="1:4">
      <c r="A4" s="257" t="s">
        <v>121</v>
      </c>
      <c r="B4" s="373">
        <f>SUM(B5:B18)</f>
        <v>183834</v>
      </c>
      <c r="C4" s="373">
        <f>SUM(C5:C18)</f>
        <v>193150</v>
      </c>
      <c r="D4" s="406">
        <f>(C4/B4-1)</f>
        <v>0.051</v>
      </c>
    </row>
    <row r="5" s="399" customFormat="1" ht="17.25" customHeight="1" spans="1:4">
      <c r="A5" s="407" t="s">
        <v>55</v>
      </c>
      <c r="B5" s="373">
        <f>全市公共预算收入执行!D5</f>
        <v>77956</v>
      </c>
      <c r="C5" s="408">
        <v>81500</v>
      </c>
      <c r="D5" s="406">
        <f>(C5/B5-1)</f>
        <v>0.045</v>
      </c>
    </row>
    <row r="6" s="399" customFormat="1" ht="17.25" customHeight="1" spans="1:4">
      <c r="A6" s="407" t="s">
        <v>57</v>
      </c>
      <c r="B6" s="373">
        <f>全市公共预算收入执行!D7</f>
        <v>6359</v>
      </c>
      <c r="C6" s="408">
        <v>6600</v>
      </c>
      <c r="D6" s="406">
        <f t="shared" ref="D6" si="0">(C6/B6-1)</f>
        <v>0.038</v>
      </c>
    </row>
    <row r="7" s="399" customFormat="1" ht="17.25" customHeight="1" spans="1:4">
      <c r="A7" s="407" t="s">
        <v>58</v>
      </c>
      <c r="B7" s="373">
        <f>全市公共预算收入执行!D8</f>
        <v>2761</v>
      </c>
      <c r="C7" s="408">
        <v>2900</v>
      </c>
      <c r="D7" s="406">
        <f t="shared" ref="D7" si="1">(C7/B7-1)</f>
        <v>0.05</v>
      </c>
    </row>
    <row r="8" s="399" customFormat="1" ht="17.25" customHeight="1" spans="1:4">
      <c r="A8" s="407" t="s">
        <v>59</v>
      </c>
      <c r="B8" s="373">
        <f>全市公共预算收入执行!D9</f>
        <v>26045</v>
      </c>
      <c r="C8" s="408">
        <v>25000</v>
      </c>
      <c r="D8" s="406">
        <f t="shared" ref="D8:D17" si="2">(C8/B8-1)</f>
        <v>-0.04</v>
      </c>
    </row>
    <row r="9" s="399" customFormat="1" ht="17.25" customHeight="1" spans="1:4">
      <c r="A9" s="407" t="s">
        <v>60</v>
      </c>
      <c r="B9" s="373">
        <f>全市公共预算收入执行!D10</f>
        <v>13739</v>
      </c>
      <c r="C9" s="408">
        <v>15500</v>
      </c>
      <c r="D9" s="406">
        <f>(C9/B9-1)</f>
        <v>0.128</v>
      </c>
    </row>
    <row r="10" s="399" customFormat="1" ht="17.25" customHeight="1" spans="1:4">
      <c r="A10" s="407" t="s">
        <v>61</v>
      </c>
      <c r="B10" s="373">
        <f>全市公共预算收入执行!D11</f>
        <v>5367</v>
      </c>
      <c r="C10" s="408">
        <v>5400</v>
      </c>
      <c r="D10" s="406">
        <f>(C10/B10-1)</f>
        <v>0.006</v>
      </c>
    </row>
    <row r="11" s="399" customFormat="1" ht="17.25" customHeight="1" spans="1:4">
      <c r="A11" s="409" t="s">
        <v>62</v>
      </c>
      <c r="B11" s="373">
        <f>全市公共预算收入执行!D12</f>
        <v>3405</v>
      </c>
      <c r="C11" s="408">
        <v>3500</v>
      </c>
      <c r="D11" s="406">
        <f>(C11/B11-1)</f>
        <v>0.028</v>
      </c>
    </row>
    <row r="12" s="399" customFormat="1" ht="17.25" customHeight="1" spans="1:4">
      <c r="A12" s="407" t="s">
        <v>63</v>
      </c>
      <c r="B12" s="373">
        <f>全市公共预算收入执行!D13</f>
        <v>3563</v>
      </c>
      <c r="C12" s="408">
        <v>3600</v>
      </c>
      <c r="D12" s="406">
        <f>(C12/B12-1)</f>
        <v>0.01</v>
      </c>
    </row>
    <row r="13" s="399" customFormat="1" ht="17.25" customHeight="1" spans="1:4">
      <c r="A13" s="409" t="s">
        <v>64</v>
      </c>
      <c r="B13" s="373">
        <f>全市公共预算收入执行!D14</f>
        <v>4886</v>
      </c>
      <c r="C13" s="408">
        <v>4950</v>
      </c>
      <c r="D13" s="406">
        <f>(C13/B13-1)</f>
        <v>0.013</v>
      </c>
    </row>
    <row r="14" s="399" customFormat="1" ht="17.25" customHeight="1" spans="1:4">
      <c r="A14" s="409" t="s">
        <v>65</v>
      </c>
      <c r="B14" s="373">
        <f>全市公共预算收入执行!D15</f>
        <v>4186</v>
      </c>
      <c r="C14" s="408">
        <v>4300</v>
      </c>
      <c r="D14" s="406">
        <f>(C14/B14-1)</f>
        <v>0.027</v>
      </c>
    </row>
    <row r="15" s="399" customFormat="1" ht="17.25" customHeight="1" spans="1:4">
      <c r="A15" s="407" t="s">
        <v>66</v>
      </c>
      <c r="B15" s="373">
        <f>全市公共预算收入执行!D16</f>
        <v>14333</v>
      </c>
      <c r="C15" s="408">
        <v>15300</v>
      </c>
      <c r="D15" s="406">
        <f>(C15/B15-1)</f>
        <v>0.067</v>
      </c>
    </row>
    <row r="16" s="399" customFormat="1" ht="17.25" customHeight="1" spans="1:4">
      <c r="A16" s="407" t="s">
        <v>67</v>
      </c>
      <c r="B16" s="373">
        <f>全市公共预算收入执行!D17</f>
        <v>20061</v>
      </c>
      <c r="C16" s="408">
        <v>22600</v>
      </c>
      <c r="D16" s="406">
        <f>(C16/B16-1)</f>
        <v>0.127</v>
      </c>
    </row>
    <row r="17" s="399" customFormat="1" ht="17.25" customHeight="1" spans="1:4">
      <c r="A17" s="409" t="s">
        <v>68</v>
      </c>
      <c r="B17" s="373">
        <f>全市公共预算收入执行!D18</f>
        <v>1072</v>
      </c>
      <c r="C17" s="408">
        <v>2000</v>
      </c>
      <c r="D17" s="406">
        <f>(C17/B17-1)</f>
        <v>0.866</v>
      </c>
    </row>
    <row r="18" s="399" customFormat="1" ht="17.25" customHeight="1" spans="1:4">
      <c r="A18" s="409" t="s">
        <v>69</v>
      </c>
      <c r="B18" s="373">
        <v>101</v>
      </c>
      <c r="C18" s="408"/>
      <c r="D18" s="406"/>
    </row>
    <row r="19" s="399" customFormat="1" ht="17.25" customHeight="1" spans="1:4">
      <c r="A19" s="257" t="s">
        <v>70</v>
      </c>
      <c r="B19" s="373">
        <f>SUM(B20:B27)</f>
        <v>57395</v>
      </c>
      <c r="C19" s="373">
        <f>SUM(C20:C27)</f>
        <v>56530</v>
      </c>
      <c r="D19" s="406">
        <f t="shared" ref="D19:D22" si="3">(C19/B19-1)</f>
        <v>-0.015</v>
      </c>
    </row>
    <row r="20" s="399" customFormat="1" ht="17.25" customHeight="1" spans="1:4">
      <c r="A20" s="407" t="s">
        <v>71</v>
      </c>
      <c r="B20" s="306">
        <f>全市公共预算收入执行!D21</f>
        <v>14514</v>
      </c>
      <c r="C20" s="186">
        <v>13350</v>
      </c>
      <c r="D20" s="406">
        <f>(C20/B20-1)</f>
        <v>-0.08</v>
      </c>
    </row>
    <row r="21" s="399" customFormat="1" ht="17.25" customHeight="1" spans="1:4">
      <c r="A21" s="407" t="s">
        <v>72</v>
      </c>
      <c r="B21" s="306">
        <f>全市公共预算收入执行!D22</f>
        <v>14186</v>
      </c>
      <c r="C21" s="408">
        <v>14900</v>
      </c>
      <c r="D21" s="406">
        <f>(C21/B21-1)</f>
        <v>0.05</v>
      </c>
    </row>
    <row r="22" s="399" customFormat="1" ht="17.25" customHeight="1" spans="1:4">
      <c r="A22" s="407" t="s">
        <v>73</v>
      </c>
      <c r="B22" s="306">
        <f>全市公共预算收入执行!D23</f>
        <v>10899</v>
      </c>
      <c r="C22" s="408">
        <v>11280</v>
      </c>
      <c r="D22" s="406">
        <f>(C22/B22-1)</f>
        <v>0.035</v>
      </c>
    </row>
    <row r="23" s="399" customFormat="1" ht="17.25" customHeight="1" spans="1:4">
      <c r="A23" s="407" t="s">
        <v>74</v>
      </c>
      <c r="B23" s="306">
        <f>全市公共预算收入执行!D24</f>
        <v>0</v>
      </c>
      <c r="C23" s="408"/>
      <c r="D23" s="406"/>
    </row>
    <row r="24" s="399" customFormat="1" ht="17.25" customHeight="1" spans="1:4">
      <c r="A24" s="407" t="s">
        <v>75</v>
      </c>
      <c r="B24" s="306">
        <f>全市公共预算收入执行!D25</f>
        <v>9637</v>
      </c>
      <c r="C24" s="408">
        <v>10100</v>
      </c>
      <c r="D24" s="406">
        <f t="shared" ref="D24" si="4">(C24/B24-1)</f>
        <v>0.048</v>
      </c>
    </row>
    <row r="25" s="399" customFormat="1" ht="17.25" customHeight="1" spans="1:4">
      <c r="A25" s="407" t="s">
        <v>76</v>
      </c>
      <c r="B25" s="306">
        <f>全市公共预算收入执行!D26</f>
        <v>1231</v>
      </c>
      <c r="C25" s="408"/>
      <c r="D25" s="406"/>
    </row>
    <row r="26" s="399" customFormat="1" ht="17.25" customHeight="1" spans="1:4">
      <c r="A26" s="407" t="s">
        <v>77</v>
      </c>
      <c r="B26" s="306">
        <f>全市公共预算收入执行!D27</f>
        <v>6529</v>
      </c>
      <c r="C26" s="408">
        <v>6900</v>
      </c>
      <c r="D26" s="406">
        <f t="shared" ref="D26:D28" si="5">(C26/B26-1)</f>
        <v>0.057</v>
      </c>
    </row>
    <row r="27" s="402" customFormat="1" ht="17.25" customHeight="1" spans="1:4">
      <c r="A27" s="407" t="s">
        <v>78</v>
      </c>
      <c r="B27" s="306">
        <f>全市公共预算收入执行!D28</f>
        <v>399</v>
      </c>
      <c r="C27" s="408"/>
      <c r="D27" s="406">
        <f>(C27/B27-1)</f>
        <v>-1</v>
      </c>
    </row>
    <row r="28" ht="17.25" customHeight="1" spans="1:5">
      <c r="A28" s="412" t="s">
        <v>122</v>
      </c>
      <c r="B28" s="413">
        <f>B19+B4</f>
        <v>241229</v>
      </c>
      <c r="C28" s="413">
        <f>C19+C4</f>
        <v>249680</v>
      </c>
      <c r="D28" s="414">
        <f>(C28/B28-1)</f>
        <v>0.035</v>
      </c>
      <c r="E28" s="450"/>
    </row>
    <row r="29" ht="17.25" customHeight="1" spans="1:4">
      <c r="A29" s="257" t="s">
        <v>123</v>
      </c>
      <c r="B29" s="373"/>
      <c r="C29" s="373">
        <f>SUM(C30,C34,C37)</f>
        <v>818441</v>
      </c>
      <c r="D29" s="406"/>
    </row>
    <row r="30" ht="17.25" customHeight="1" spans="1:4">
      <c r="A30" s="378" t="s">
        <v>124</v>
      </c>
      <c r="B30" s="373"/>
      <c r="C30" s="373">
        <f>SUM(C31:C33)</f>
        <v>727241</v>
      </c>
      <c r="D30" s="406"/>
    </row>
    <row r="31" ht="17.25" customHeight="1" spans="1:4">
      <c r="A31" s="415" t="s">
        <v>125</v>
      </c>
      <c r="B31" s="186"/>
      <c r="C31" s="186">
        <v>23315</v>
      </c>
      <c r="D31" s="416"/>
    </row>
    <row r="32" ht="17.25" customHeight="1" spans="1:4">
      <c r="A32" s="415" t="s">
        <v>126</v>
      </c>
      <c r="B32" s="186"/>
      <c r="C32" s="186">
        <v>334451</v>
      </c>
      <c r="D32" s="416"/>
    </row>
    <row r="33" ht="17.25" customHeight="1" spans="1:4">
      <c r="A33" s="415" t="s">
        <v>127</v>
      </c>
      <c r="B33" s="186"/>
      <c r="C33" s="186">
        <v>369475</v>
      </c>
      <c r="D33" s="416"/>
    </row>
    <row r="34" ht="17.25" customHeight="1" spans="1:4">
      <c r="A34" s="378" t="s">
        <v>128</v>
      </c>
      <c r="B34" s="373"/>
      <c r="C34" s="373">
        <f>SUM(C35:C36)</f>
        <v>64800</v>
      </c>
      <c r="D34" s="406"/>
    </row>
    <row r="35" ht="17.25" customHeight="1" spans="1:4">
      <c r="A35" s="415" t="s">
        <v>129</v>
      </c>
      <c r="B35" s="186"/>
      <c r="C35" s="186">
        <v>16800</v>
      </c>
      <c r="D35" s="416"/>
    </row>
    <row r="36" ht="17.25" customHeight="1" spans="1:4">
      <c r="A36" s="415" t="s">
        <v>130</v>
      </c>
      <c r="B36" s="186"/>
      <c r="C36" s="186">
        <v>48000</v>
      </c>
      <c r="D36" s="416"/>
    </row>
    <row r="37" ht="17.25" customHeight="1" spans="1:4">
      <c r="A37" s="415" t="s">
        <v>131</v>
      </c>
      <c r="B37" s="186"/>
      <c r="C37" s="186">
        <v>26400</v>
      </c>
      <c r="D37" s="416"/>
    </row>
    <row r="38" ht="17.25" customHeight="1" spans="1:4">
      <c r="A38" s="412" t="s">
        <v>132</v>
      </c>
      <c r="B38" s="413"/>
      <c r="C38" s="413">
        <f>SUM(C28,C29)</f>
        <v>1068121</v>
      </c>
      <c r="D38" s="417"/>
    </row>
    <row r="39" s="447" customFormat="1" spans="1:251">
      <c r="A39" s="401"/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401"/>
      <c r="BV39" s="401"/>
      <c r="BW39" s="401"/>
      <c r="BX39" s="401"/>
      <c r="BY39" s="401"/>
      <c r="BZ39" s="401"/>
      <c r="CA39" s="401"/>
      <c r="CB39" s="401"/>
      <c r="CC39" s="401"/>
      <c r="CD39" s="401"/>
      <c r="CE39" s="401"/>
      <c r="CF39" s="401"/>
      <c r="CG39" s="401"/>
      <c r="CH39" s="401"/>
      <c r="CI39" s="401"/>
      <c r="CJ39" s="401"/>
      <c r="CK39" s="401"/>
      <c r="CL39" s="401"/>
      <c r="CM39" s="401"/>
      <c r="CN39" s="401"/>
      <c r="CO39" s="401"/>
      <c r="CP39" s="401"/>
      <c r="CQ39" s="401"/>
      <c r="CR39" s="401"/>
      <c r="CS39" s="401"/>
      <c r="CT39" s="401"/>
      <c r="CU39" s="401"/>
      <c r="CV39" s="401"/>
      <c r="CW39" s="401"/>
      <c r="CX39" s="401"/>
      <c r="CY39" s="401"/>
      <c r="CZ39" s="401"/>
      <c r="DA39" s="401"/>
      <c r="DB39" s="401"/>
      <c r="DC39" s="401"/>
      <c r="DD39" s="401"/>
      <c r="DE39" s="401"/>
      <c r="DF39" s="401"/>
      <c r="DG39" s="401"/>
      <c r="DH39" s="401"/>
      <c r="DI39" s="401"/>
      <c r="DJ39" s="401"/>
      <c r="DK39" s="401"/>
      <c r="DL39" s="401"/>
      <c r="DM39" s="401"/>
      <c r="DN39" s="401"/>
      <c r="DO39" s="401"/>
      <c r="DP39" s="401"/>
      <c r="DQ39" s="401"/>
      <c r="DR39" s="401"/>
      <c r="DS39" s="401"/>
      <c r="DT39" s="401"/>
      <c r="DU39" s="401"/>
      <c r="DV39" s="401"/>
      <c r="DW39" s="401"/>
      <c r="DX39" s="401"/>
      <c r="DY39" s="401"/>
      <c r="DZ39" s="401"/>
      <c r="EA39" s="401"/>
      <c r="EB39" s="401"/>
      <c r="EC39" s="401"/>
      <c r="ED39" s="401"/>
      <c r="EE39" s="401"/>
      <c r="EF39" s="401"/>
      <c r="EG39" s="401"/>
      <c r="EH39" s="401"/>
      <c r="EI39" s="401"/>
      <c r="EJ39" s="401"/>
      <c r="EK39" s="401"/>
      <c r="EL39" s="401"/>
      <c r="EM39" s="401"/>
      <c r="EN39" s="401"/>
      <c r="EO39" s="401"/>
      <c r="EP39" s="401"/>
      <c r="EQ39" s="401"/>
      <c r="ER39" s="401"/>
      <c r="ES39" s="401"/>
      <c r="ET39" s="401"/>
      <c r="EU39" s="401"/>
      <c r="EV39" s="401"/>
      <c r="EW39" s="401"/>
      <c r="EX39" s="401"/>
      <c r="EY39" s="401"/>
      <c r="EZ39" s="401"/>
      <c r="FA39" s="401"/>
      <c r="FB39" s="401"/>
      <c r="FC39" s="401"/>
      <c r="FD39" s="401"/>
      <c r="FE39" s="401"/>
      <c r="FF39" s="401"/>
      <c r="FG39" s="401"/>
      <c r="FH39" s="401"/>
      <c r="FI39" s="401"/>
      <c r="FJ39" s="401"/>
      <c r="FK39" s="401"/>
      <c r="FL39" s="401"/>
      <c r="FM39" s="401"/>
      <c r="FN39" s="401"/>
      <c r="FO39" s="401"/>
      <c r="FP39" s="401"/>
      <c r="FQ39" s="401"/>
      <c r="FR39" s="401"/>
      <c r="FS39" s="401"/>
      <c r="FT39" s="401"/>
      <c r="FU39" s="401"/>
      <c r="FV39" s="401"/>
      <c r="FW39" s="401"/>
      <c r="FX39" s="401"/>
      <c r="FY39" s="401"/>
      <c r="FZ39" s="401"/>
      <c r="GA39" s="401"/>
      <c r="GB39" s="401"/>
      <c r="GC39" s="401"/>
      <c r="GD39" s="401"/>
      <c r="GE39" s="401"/>
      <c r="GF39" s="401"/>
      <c r="GG39" s="401"/>
      <c r="GH39" s="401"/>
      <c r="GI39" s="401"/>
      <c r="GJ39" s="401"/>
      <c r="GK39" s="401"/>
      <c r="GL39" s="401"/>
      <c r="GM39" s="401"/>
      <c r="GN39" s="401"/>
      <c r="GO39" s="401"/>
      <c r="GP39" s="401"/>
      <c r="GQ39" s="401"/>
      <c r="GR39" s="401"/>
      <c r="GS39" s="401"/>
      <c r="GT39" s="401"/>
      <c r="GU39" s="401"/>
      <c r="GV39" s="401"/>
      <c r="GW39" s="401"/>
      <c r="GX39" s="401"/>
      <c r="GY39" s="401"/>
      <c r="GZ39" s="401"/>
      <c r="HA39" s="401"/>
      <c r="HB39" s="401"/>
      <c r="HC39" s="401"/>
      <c r="HD39" s="401"/>
      <c r="HE39" s="401"/>
      <c r="HF39" s="401"/>
      <c r="HG39" s="401"/>
      <c r="HH39" s="401"/>
      <c r="HI39" s="401"/>
      <c r="HJ39" s="401"/>
      <c r="HK39" s="401"/>
      <c r="HL39" s="401"/>
      <c r="HM39" s="401"/>
      <c r="HN39" s="401"/>
      <c r="HO39" s="401"/>
      <c r="HP39" s="401"/>
      <c r="HQ39" s="401"/>
      <c r="HR39" s="401"/>
      <c r="HS39" s="401"/>
      <c r="HT39" s="401"/>
      <c r="HU39" s="401"/>
      <c r="HV39" s="401"/>
      <c r="HW39" s="401"/>
      <c r="HX39" s="401"/>
      <c r="HY39" s="401"/>
      <c r="HZ39" s="401"/>
      <c r="IA39" s="401"/>
      <c r="IB39" s="401"/>
      <c r="IC39" s="401"/>
      <c r="ID39" s="401"/>
      <c r="IE39" s="401"/>
      <c r="IF39" s="401"/>
      <c r="IG39" s="401"/>
      <c r="IH39" s="401"/>
      <c r="II39" s="401"/>
      <c r="IJ39" s="401"/>
      <c r="IK39" s="401"/>
      <c r="IL39" s="401"/>
      <c r="IM39" s="401"/>
      <c r="IN39" s="401"/>
      <c r="IO39" s="401"/>
      <c r="IP39" s="401"/>
      <c r="IQ39" s="401"/>
    </row>
    <row r="40" spans="3:3">
      <c r="C40" s="451"/>
    </row>
  </sheetData>
  <mergeCells count="1">
    <mergeCell ref="A1:D1"/>
  </mergeCells>
  <printOptions horizontalCentered="1"/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7"/>
  <sheetViews>
    <sheetView workbookViewId="0">
      <pane xSplit="1" ySplit="3" topLeftCell="B14" activePane="bottomRight" state="frozen"/>
      <selection/>
      <selection pane="topRight"/>
      <selection pane="bottomLeft"/>
      <selection pane="bottomRight" activeCell="C26" sqref="C26"/>
    </sheetView>
  </sheetViews>
  <sheetFormatPr defaultColWidth="9" defaultRowHeight="14.25" outlineLevelCol="7"/>
  <cols>
    <col min="1" max="1" width="24.375" style="420" customWidth="1"/>
    <col min="2" max="2" width="11.5" style="420" customWidth="1"/>
    <col min="3" max="3" width="11.5" style="421" customWidth="1"/>
    <col min="4" max="4" width="14.5" style="420" customWidth="1"/>
    <col min="5" max="5" width="17" style="420" customWidth="1"/>
    <col min="6" max="7" width="9" style="420"/>
    <col min="8" max="8" width="12.625" style="420"/>
    <col min="9" max="16384" width="9" style="420"/>
  </cols>
  <sheetData>
    <row r="1" s="418" customFormat="1" ht="26.25" customHeight="1" spans="1:5">
      <c r="A1" s="422" t="s">
        <v>133</v>
      </c>
      <c r="B1" s="422"/>
      <c r="C1" s="422"/>
      <c r="D1" s="422"/>
      <c r="E1" s="422"/>
    </row>
    <row r="2" s="419" customFormat="1" ht="16.5" customHeight="1" spans="1:5">
      <c r="A2" s="423" t="s">
        <v>134</v>
      </c>
      <c r="B2" s="423"/>
      <c r="C2" s="423"/>
      <c r="D2" s="424" t="s">
        <v>117</v>
      </c>
      <c r="E2" s="424"/>
    </row>
    <row r="3" s="419" customFormat="1" ht="30" customHeight="1" spans="1:8">
      <c r="A3" s="360" t="s">
        <v>135</v>
      </c>
      <c r="B3" s="360" t="s">
        <v>136</v>
      </c>
      <c r="C3" s="360" t="s">
        <v>137</v>
      </c>
      <c r="D3" s="360" t="s">
        <v>138</v>
      </c>
      <c r="E3" s="360" t="s">
        <v>139</v>
      </c>
      <c r="G3" s="425"/>
      <c r="H3" s="425"/>
    </row>
    <row r="4" s="419" customFormat="1" ht="18.75" customHeight="1" spans="1:8">
      <c r="A4" s="426" t="s">
        <v>85</v>
      </c>
      <c r="B4" s="427">
        <v>91558</v>
      </c>
      <c r="C4" s="427">
        <v>91836</v>
      </c>
      <c r="D4" s="428">
        <f>(C4/B4-1)</f>
        <v>0.003</v>
      </c>
      <c r="E4" s="371"/>
      <c r="G4" s="425"/>
      <c r="H4" s="425"/>
    </row>
    <row r="5" s="419" customFormat="1" ht="18.75" customHeight="1" spans="1:8">
      <c r="A5" s="426" t="s">
        <v>86</v>
      </c>
      <c r="B5" s="427">
        <v>1218</v>
      </c>
      <c r="C5" s="427">
        <v>1280</v>
      </c>
      <c r="D5" s="428">
        <f t="shared" ref="D5" si="0">(C5/B5-1)</f>
        <v>0.051</v>
      </c>
      <c r="E5" s="429"/>
      <c r="G5" s="425"/>
      <c r="H5" s="425"/>
    </row>
    <row r="6" s="419" customFormat="1" ht="18.75" customHeight="1" spans="1:8">
      <c r="A6" s="426" t="s">
        <v>87</v>
      </c>
      <c r="B6" s="427">
        <v>45540</v>
      </c>
      <c r="C6" s="427">
        <v>46523</v>
      </c>
      <c r="D6" s="428">
        <f t="shared" ref="D6" si="1">(C6/B6-1)</f>
        <v>0.022</v>
      </c>
      <c r="E6" s="371"/>
      <c r="G6" s="425"/>
      <c r="H6" s="425"/>
    </row>
    <row r="7" s="419" customFormat="1" ht="18.75" customHeight="1" spans="1:8">
      <c r="A7" s="426" t="s">
        <v>88</v>
      </c>
      <c r="B7" s="427">
        <v>165598</v>
      </c>
      <c r="C7" s="427">
        <v>166630</v>
      </c>
      <c r="D7" s="428">
        <f t="shared" ref="D7:D22" si="2">(C7/B7-1)</f>
        <v>0.006</v>
      </c>
      <c r="E7" s="371"/>
      <c r="G7" s="425"/>
      <c r="H7" s="425"/>
    </row>
    <row r="8" s="419" customFormat="1" ht="18.75" customHeight="1" spans="1:8">
      <c r="A8" s="426" t="s">
        <v>89</v>
      </c>
      <c r="B8" s="427">
        <v>3571</v>
      </c>
      <c r="C8" s="427">
        <v>3850</v>
      </c>
      <c r="D8" s="428">
        <f>(C8/B8-1)</f>
        <v>0.078</v>
      </c>
      <c r="E8" s="371"/>
      <c r="G8" s="425"/>
      <c r="H8" s="425"/>
    </row>
    <row r="9" s="419" customFormat="1" ht="18.75" customHeight="1" spans="1:8">
      <c r="A9" s="426" t="s">
        <v>140</v>
      </c>
      <c r="B9" s="427">
        <v>28588</v>
      </c>
      <c r="C9" s="427">
        <v>28623</v>
      </c>
      <c r="D9" s="428">
        <f>(C9/B9-1)</f>
        <v>0.001</v>
      </c>
      <c r="E9" s="430"/>
      <c r="G9" s="425"/>
      <c r="H9" s="425"/>
    </row>
    <row r="10" s="419" customFormat="1" ht="18.75" customHeight="1" spans="1:8">
      <c r="A10" s="426" t="s">
        <v>91</v>
      </c>
      <c r="B10" s="427">
        <v>157879</v>
      </c>
      <c r="C10" s="427">
        <v>158510</v>
      </c>
      <c r="D10" s="428">
        <f>(C10/B10-1)</f>
        <v>0.004</v>
      </c>
      <c r="E10" s="430"/>
      <c r="G10" s="425"/>
      <c r="H10" s="425"/>
    </row>
    <row r="11" s="419" customFormat="1" ht="18.75" customHeight="1" spans="1:8">
      <c r="A11" s="426" t="s">
        <v>92</v>
      </c>
      <c r="B11" s="427">
        <v>95593</v>
      </c>
      <c r="C11" s="427">
        <v>96035</v>
      </c>
      <c r="D11" s="428">
        <f>(C11/B11-1)</f>
        <v>0.005</v>
      </c>
      <c r="E11" s="430"/>
      <c r="G11" s="425"/>
      <c r="H11" s="425"/>
    </row>
    <row r="12" s="419" customFormat="1" ht="36" spans="1:8">
      <c r="A12" s="426" t="s">
        <v>93</v>
      </c>
      <c r="B12" s="427">
        <v>41122</v>
      </c>
      <c r="C12" s="427">
        <f>55266-2000</f>
        <v>53266</v>
      </c>
      <c r="D12" s="428">
        <f>(C12/B12-1)</f>
        <v>0.295</v>
      </c>
      <c r="E12" s="430" t="s">
        <v>141</v>
      </c>
      <c r="G12" s="425"/>
      <c r="H12" s="425"/>
    </row>
    <row r="13" s="419" customFormat="1" ht="19.5" customHeight="1" spans="1:8">
      <c r="A13" s="426" t="s">
        <v>94</v>
      </c>
      <c r="B13" s="427">
        <v>65698</v>
      </c>
      <c r="C13" s="427">
        <v>65843</v>
      </c>
      <c r="D13" s="428">
        <f>(C13/B13-1)</f>
        <v>0.002</v>
      </c>
      <c r="E13" s="430"/>
      <c r="G13" s="425"/>
      <c r="H13" s="425"/>
    </row>
    <row r="14" s="419" customFormat="1" ht="19.5" customHeight="1" spans="1:8">
      <c r="A14" s="426" t="s">
        <v>95</v>
      </c>
      <c r="B14" s="427">
        <v>143171</v>
      </c>
      <c r="C14" s="427">
        <v>143835</v>
      </c>
      <c r="D14" s="428">
        <f>(C14/B14-1)</f>
        <v>0.005</v>
      </c>
      <c r="E14" s="371"/>
      <c r="G14" s="425"/>
      <c r="H14" s="425"/>
    </row>
    <row r="15" s="419" customFormat="1" ht="19.5" customHeight="1" spans="1:8">
      <c r="A15" s="426" t="s">
        <v>96</v>
      </c>
      <c r="B15" s="427">
        <v>17317</v>
      </c>
      <c r="C15" s="427">
        <v>18130</v>
      </c>
      <c r="D15" s="428">
        <f>(C15/B15-1)</f>
        <v>0.047</v>
      </c>
      <c r="E15" s="431"/>
      <c r="G15" s="425"/>
      <c r="H15" s="425"/>
    </row>
    <row r="16" s="419" customFormat="1" ht="19.5" customHeight="1" spans="1:8">
      <c r="A16" s="432" t="s">
        <v>97</v>
      </c>
      <c r="B16" s="427">
        <v>19032</v>
      </c>
      <c r="C16" s="427">
        <v>19852</v>
      </c>
      <c r="D16" s="428">
        <f>(C16/B16-1)</f>
        <v>0.043</v>
      </c>
      <c r="E16" s="371"/>
      <c r="G16" s="425"/>
      <c r="H16" s="425"/>
    </row>
    <row r="17" s="419" customFormat="1" ht="19.5" customHeight="1" spans="1:8">
      <c r="A17" s="433" t="s">
        <v>98</v>
      </c>
      <c r="B17" s="427">
        <v>8589</v>
      </c>
      <c r="C17" s="427">
        <v>8632</v>
      </c>
      <c r="D17" s="428">
        <f>(C17/B17-1)</f>
        <v>0.005</v>
      </c>
      <c r="E17" s="371"/>
      <c r="G17" s="425"/>
      <c r="H17" s="425"/>
    </row>
    <row r="18" s="419" customFormat="1" ht="19.5" customHeight="1" spans="1:8">
      <c r="A18" s="432" t="s">
        <v>99</v>
      </c>
      <c r="B18" s="427">
        <v>1497</v>
      </c>
      <c r="C18" s="427">
        <v>1530</v>
      </c>
      <c r="D18" s="428">
        <f>(C18/B18-1)</f>
        <v>0.022</v>
      </c>
      <c r="E18" s="430"/>
      <c r="G18" s="425"/>
      <c r="H18" s="425"/>
    </row>
    <row r="19" s="419" customFormat="1" ht="26.25" customHeight="1" spans="1:8">
      <c r="A19" s="434" t="s">
        <v>142</v>
      </c>
      <c r="B19" s="427">
        <v>55143</v>
      </c>
      <c r="C19" s="427">
        <v>53143</v>
      </c>
      <c r="D19" s="428">
        <f>(C19/B19-1)</f>
        <v>-0.036</v>
      </c>
      <c r="E19" s="430" t="s">
        <v>143</v>
      </c>
      <c r="G19" s="425"/>
      <c r="H19" s="425"/>
    </row>
    <row r="20" s="419" customFormat="1" ht="18.75" customHeight="1" spans="1:8">
      <c r="A20" s="434" t="s">
        <v>144</v>
      </c>
      <c r="B20" s="427">
        <v>46928</v>
      </c>
      <c r="C20" s="427">
        <v>47036</v>
      </c>
      <c r="D20" s="428">
        <f>(C20/B20-1)</f>
        <v>0.002</v>
      </c>
      <c r="E20" s="430"/>
      <c r="G20" s="425"/>
      <c r="H20" s="425"/>
    </row>
    <row r="21" s="419" customFormat="1" ht="18.75" customHeight="1" spans="1:8">
      <c r="A21" s="432" t="s">
        <v>145</v>
      </c>
      <c r="B21" s="427">
        <v>2348</v>
      </c>
      <c r="C21" s="427">
        <v>2398</v>
      </c>
      <c r="D21" s="428">
        <f>(C21/B21-1)</f>
        <v>0.021</v>
      </c>
      <c r="E21" s="430"/>
      <c r="G21" s="425"/>
      <c r="H21" s="425"/>
    </row>
    <row r="22" s="419" customFormat="1" ht="18.75" customHeight="1" spans="1:8">
      <c r="A22" s="432" t="s">
        <v>146</v>
      </c>
      <c r="B22" s="427">
        <v>3394</v>
      </c>
      <c r="C22" s="427">
        <v>3880</v>
      </c>
      <c r="D22" s="428">
        <f>(C22/B22-1)</f>
        <v>0.143</v>
      </c>
      <c r="E22" s="430"/>
      <c r="G22" s="425"/>
      <c r="H22" s="425"/>
    </row>
    <row r="23" s="419" customFormat="1" ht="36" spans="1:8">
      <c r="A23" s="432" t="s">
        <v>147</v>
      </c>
      <c r="B23" s="427">
        <v>14698</v>
      </c>
      <c r="C23" s="427">
        <v>13590</v>
      </c>
      <c r="D23" s="428">
        <f t="shared" ref="D23:D26" si="3">(C23/B23-1)</f>
        <v>-0.075</v>
      </c>
      <c r="E23" s="430" t="s">
        <v>148</v>
      </c>
      <c r="G23" s="425"/>
      <c r="H23" s="425"/>
    </row>
    <row r="24" s="419" customFormat="1" ht="48" spans="1:8">
      <c r="A24" s="432" t="s">
        <v>106</v>
      </c>
      <c r="B24" s="427">
        <v>4491</v>
      </c>
      <c r="C24" s="427">
        <f>34667</f>
        <v>34667</v>
      </c>
      <c r="D24" s="428">
        <f>(C24/B24-1)</f>
        <v>6.719</v>
      </c>
      <c r="E24" s="430" t="s">
        <v>149</v>
      </c>
      <c r="G24" s="425"/>
      <c r="H24" s="425"/>
    </row>
    <row r="25" s="419" customFormat="1" ht="19.5" customHeight="1" spans="1:8">
      <c r="A25" s="435" t="s">
        <v>150</v>
      </c>
      <c r="B25" s="427">
        <v>4990</v>
      </c>
      <c r="C25" s="427">
        <f>5315+2000</f>
        <v>7315</v>
      </c>
      <c r="D25" s="428">
        <f>(C25/B25-1)</f>
        <v>0.466</v>
      </c>
      <c r="E25" s="371"/>
      <c r="G25" s="425"/>
      <c r="H25" s="425"/>
    </row>
    <row r="26" s="419" customFormat="1" ht="19.5" customHeight="1" spans="1:8">
      <c r="A26" s="436" t="s">
        <v>151</v>
      </c>
      <c r="B26" s="437">
        <f>SUM(B4:B25)</f>
        <v>1017963</v>
      </c>
      <c r="C26" s="437">
        <f>SUM(C4:C25)</f>
        <v>1066404</v>
      </c>
      <c r="D26" s="438">
        <f>(C26/B26-1)</f>
        <v>0.048</v>
      </c>
      <c r="E26" s="439"/>
      <c r="G26" s="425"/>
      <c r="H26" s="425"/>
    </row>
    <row r="27" s="419" customFormat="1" ht="19.5" customHeight="1" spans="1:5">
      <c r="A27" s="440" t="s">
        <v>152</v>
      </c>
      <c r="B27" s="441"/>
      <c r="C27" s="441">
        <f>SUM(C28:C29)</f>
        <v>1717</v>
      </c>
      <c r="D27" s="428"/>
      <c r="E27" s="371"/>
    </row>
    <row r="28" s="419" customFormat="1" ht="19.5" customHeight="1" spans="1:5">
      <c r="A28" s="442" t="s">
        <v>153</v>
      </c>
      <c r="B28" s="427"/>
      <c r="C28" s="427"/>
      <c r="D28" s="443"/>
      <c r="E28" s="371"/>
    </row>
    <row r="29" s="419" customFormat="1" ht="19.5" customHeight="1" spans="1:5">
      <c r="A29" s="442" t="s">
        <v>154</v>
      </c>
      <c r="B29" s="427"/>
      <c r="C29" s="427">
        <v>1717</v>
      </c>
      <c r="D29" s="443"/>
      <c r="E29" s="371"/>
    </row>
    <row r="30" s="419" customFormat="1" ht="19.5" customHeight="1" spans="1:5">
      <c r="A30" s="436" t="s">
        <v>155</v>
      </c>
      <c r="B30" s="437">
        <f>SUM(B26:B27)</f>
        <v>1017963</v>
      </c>
      <c r="C30" s="437">
        <f>SUM(C26:C27)</f>
        <v>1068121</v>
      </c>
      <c r="D30" s="438"/>
      <c r="E30" s="360"/>
    </row>
    <row r="31" spans="2:5">
      <c r="B31" s="444"/>
      <c r="C31" s="444"/>
      <c r="D31" s="444"/>
      <c r="E31" s="444"/>
    </row>
    <row r="32" spans="2:5">
      <c r="B32" s="444"/>
      <c r="C32" s="444"/>
      <c r="D32" s="444"/>
      <c r="E32" s="444"/>
    </row>
    <row r="33" spans="2:5">
      <c r="B33" s="444"/>
      <c r="C33" s="444"/>
      <c r="D33" s="444"/>
      <c r="E33" s="444"/>
    </row>
    <row r="34" spans="2:5">
      <c r="B34" s="444"/>
      <c r="C34" s="444"/>
      <c r="D34" s="444"/>
      <c r="E34" s="444"/>
    </row>
    <row r="35" spans="2:5">
      <c r="B35" s="444"/>
      <c r="C35" s="444"/>
      <c r="D35" s="444"/>
      <c r="E35" s="444"/>
    </row>
    <row r="36" spans="2:5">
      <c r="B36" s="444"/>
      <c r="C36" s="444"/>
      <c r="D36" s="444"/>
      <c r="E36" s="444"/>
    </row>
    <row r="37" spans="2:5">
      <c r="B37" s="444"/>
      <c r="C37" s="444"/>
      <c r="D37" s="444"/>
      <c r="E37" s="444"/>
    </row>
    <row r="38" spans="2:5">
      <c r="B38" s="444"/>
      <c r="C38" s="444"/>
      <c r="D38" s="444"/>
      <c r="E38" s="444"/>
    </row>
    <row r="39" spans="2:5">
      <c r="B39" s="444"/>
      <c r="C39" s="444"/>
      <c r="D39" s="444"/>
      <c r="E39" s="444"/>
    </row>
    <row r="40" spans="2:5">
      <c r="B40" s="444"/>
      <c r="C40" s="444"/>
      <c r="D40" s="444"/>
      <c r="E40" s="444"/>
    </row>
    <row r="41" spans="2:5">
      <c r="B41" s="444"/>
      <c r="C41" s="444"/>
      <c r="D41" s="444"/>
      <c r="E41" s="444"/>
    </row>
    <row r="42" spans="2:5">
      <c r="B42" s="444"/>
      <c r="C42" s="444"/>
      <c r="D42" s="444"/>
      <c r="E42" s="444"/>
    </row>
    <row r="43" spans="2:5">
      <c r="B43" s="444"/>
      <c r="C43" s="444"/>
      <c r="D43" s="444"/>
      <c r="E43" s="444"/>
    </row>
    <row r="44" spans="2:5">
      <c r="B44" s="444"/>
      <c r="C44" s="444"/>
      <c r="D44" s="444"/>
      <c r="E44" s="444"/>
    </row>
    <row r="45" spans="2:5">
      <c r="B45" s="444"/>
      <c r="C45" s="444"/>
      <c r="D45" s="444"/>
      <c r="E45" s="444"/>
    </row>
    <row r="46" spans="2:5">
      <c r="B46" s="444"/>
      <c r="C46" s="444"/>
      <c r="D46" s="444"/>
      <c r="E46" s="444"/>
    </row>
    <row r="47" spans="2:5">
      <c r="B47" s="444"/>
      <c r="C47" s="444"/>
      <c r="D47" s="444"/>
      <c r="E47" s="444"/>
    </row>
  </sheetData>
  <mergeCells count="2">
    <mergeCell ref="A1:E1"/>
    <mergeCell ref="D2:E2"/>
  </mergeCells>
  <printOptions horizontalCentered="1"/>
  <pageMargins left="0.984027777777778" right="0.984027777777778" top="0.984027777777778" bottom="0.984027777777778" header="0.511805555555556" footer="0.196527777777778"/>
  <pageSetup paperSize="9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"/>
  <sheetViews>
    <sheetView showZeros="0" workbookViewId="0">
      <pane xSplit="1" ySplit="3" topLeftCell="B22" activePane="bottomRight" state="frozen"/>
      <selection/>
      <selection pane="topRight"/>
      <selection pane="bottomLeft"/>
      <selection pane="bottomRight" activeCell="F37" sqref="F37"/>
    </sheetView>
  </sheetViews>
  <sheetFormatPr defaultColWidth="9" defaultRowHeight="14.25" outlineLevelCol="3"/>
  <cols>
    <col min="1" max="1" width="28.875" style="401" customWidth="1"/>
    <col min="2" max="2" width="13.75" style="401" customWidth="1"/>
    <col min="3" max="3" width="13.75" style="402" customWidth="1"/>
    <col min="4" max="4" width="18.625" style="401" customWidth="1"/>
    <col min="5" max="16384" width="9" style="401"/>
  </cols>
  <sheetData>
    <row r="1" s="396" customFormat="1" ht="26.25" customHeight="1" spans="1:4">
      <c r="A1" s="356" t="s">
        <v>156</v>
      </c>
      <c r="B1" s="356"/>
      <c r="C1" s="356"/>
      <c r="D1" s="356"/>
    </row>
    <row r="2" s="397" customFormat="1" ht="16.5" customHeight="1" spans="1:4">
      <c r="A2" s="403" t="s">
        <v>157</v>
      </c>
      <c r="B2" s="403"/>
      <c r="C2" s="403"/>
      <c r="D2" s="404" t="s">
        <v>117</v>
      </c>
    </row>
    <row r="3" s="398" customFormat="1" ht="30" customHeight="1" spans="1:4">
      <c r="A3" s="405" t="s">
        <v>118</v>
      </c>
      <c r="B3" s="360" t="s">
        <v>50</v>
      </c>
      <c r="C3" s="360" t="s">
        <v>119</v>
      </c>
      <c r="D3" s="360" t="s">
        <v>120</v>
      </c>
    </row>
    <row r="4" s="397" customFormat="1" ht="17.25" customHeight="1" spans="1:4">
      <c r="A4" s="257" t="s">
        <v>121</v>
      </c>
      <c r="B4" s="373">
        <f>SUM(B5:B17)</f>
        <v>76025</v>
      </c>
      <c r="C4" s="373">
        <f>SUM(C5:C17)</f>
        <v>80600</v>
      </c>
      <c r="D4" s="406">
        <f>(C4/B4-1)</f>
        <v>0.06</v>
      </c>
    </row>
    <row r="5" s="397" customFormat="1" ht="17.25" customHeight="1" spans="1:4">
      <c r="A5" s="407" t="s">
        <v>55</v>
      </c>
      <c r="B5" s="306">
        <f>市本级公共预算收入执行!D5</f>
        <v>36517</v>
      </c>
      <c r="C5" s="408">
        <v>38500</v>
      </c>
      <c r="D5" s="406">
        <f t="shared" ref="D5" si="0">(C5/B5-1)</f>
        <v>0.054</v>
      </c>
    </row>
    <row r="6" s="397" customFormat="1" ht="17.25" customHeight="1" spans="1:4">
      <c r="A6" s="407" t="s">
        <v>57</v>
      </c>
      <c r="B6" s="306">
        <f>市本级公共预算收入执行!D7</f>
        <v>647</v>
      </c>
      <c r="C6" s="408">
        <v>760</v>
      </c>
      <c r="D6" s="406">
        <f t="shared" ref="D6:D16" si="1">(C6/B6-1)</f>
        <v>0.175</v>
      </c>
    </row>
    <row r="7" s="397" customFormat="1" ht="17.25" customHeight="1" spans="1:4">
      <c r="A7" s="407" t="s">
        <v>58</v>
      </c>
      <c r="B7" s="306">
        <f>市本级公共预算收入执行!D8</f>
        <v>535</v>
      </c>
      <c r="C7" s="408">
        <v>650</v>
      </c>
      <c r="D7" s="406">
        <f>(C7/B7-1)</f>
        <v>0.215</v>
      </c>
    </row>
    <row r="8" s="397" customFormat="1" ht="17.25" customHeight="1" spans="1:4">
      <c r="A8" s="407" t="s">
        <v>59</v>
      </c>
      <c r="B8" s="306">
        <f>市本级公共预算收入执行!D9</f>
        <v>16056</v>
      </c>
      <c r="C8" s="408">
        <v>15500</v>
      </c>
      <c r="D8" s="406">
        <f>(C8/B8-1)</f>
        <v>-0.035</v>
      </c>
    </row>
    <row r="9" s="397" customFormat="1" ht="17.25" customHeight="1" spans="1:4">
      <c r="A9" s="407" t="s">
        <v>60</v>
      </c>
      <c r="B9" s="306">
        <f>市本级公共预算收入执行!D10</f>
        <v>5894</v>
      </c>
      <c r="C9" s="408">
        <v>6200</v>
      </c>
      <c r="D9" s="406">
        <f>(C9/B9-1)</f>
        <v>0.052</v>
      </c>
    </row>
    <row r="10" s="397" customFormat="1" ht="17.25" customHeight="1" spans="1:4">
      <c r="A10" s="407" t="s">
        <v>61</v>
      </c>
      <c r="B10" s="306">
        <f>市本级公共预算收入执行!D11</f>
        <v>3450</v>
      </c>
      <c r="C10" s="408">
        <v>3600</v>
      </c>
      <c r="D10" s="406">
        <f>(C10/B10-1)</f>
        <v>0.043</v>
      </c>
    </row>
    <row r="11" s="397" customFormat="1" ht="17.25" customHeight="1" spans="1:4">
      <c r="A11" s="409" t="s">
        <v>62</v>
      </c>
      <c r="B11" s="306">
        <f>市本级公共预算收入执行!D12</f>
        <v>1317</v>
      </c>
      <c r="C11" s="408">
        <v>1500</v>
      </c>
      <c r="D11" s="406">
        <f>(C11/B11-1)</f>
        <v>0.139</v>
      </c>
    </row>
    <row r="12" s="397" customFormat="1" ht="17.25" customHeight="1" spans="1:4">
      <c r="A12" s="407" t="s">
        <v>63</v>
      </c>
      <c r="B12" s="306">
        <f>市本级公共预算收入执行!D13</f>
        <v>1978</v>
      </c>
      <c r="C12" s="408">
        <v>2300</v>
      </c>
      <c r="D12" s="406">
        <f>(C12/B12-1)</f>
        <v>0.163</v>
      </c>
    </row>
    <row r="13" s="399" customFormat="1" ht="17.25" customHeight="1" spans="1:4">
      <c r="A13" s="409" t="s">
        <v>65</v>
      </c>
      <c r="B13" s="306">
        <f>市本级公共预算收入执行!D14</f>
        <v>1230</v>
      </c>
      <c r="C13" s="408">
        <v>1340</v>
      </c>
      <c r="D13" s="406">
        <f>(C13/B13-1)</f>
        <v>0.089</v>
      </c>
    </row>
    <row r="14" s="399" customFormat="1" ht="17.25" customHeight="1" spans="1:4">
      <c r="A14" s="409" t="s">
        <v>66</v>
      </c>
      <c r="B14" s="306">
        <f>市本级公共预算收入执行!D15</f>
        <v>2916</v>
      </c>
      <c r="C14" s="408">
        <v>3600</v>
      </c>
      <c r="D14" s="406">
        <f>(C14/B14-1)</f>
        <v>0.235</v>
      </c>
    </row>
    <row r="15" s="397" customFormat="1" ht="17.25" customHeight="1" spans="1:4">
      <c r="A15" s="409" t="s">
        <v>67</v>
      </c>
      <c r="B15" s="306">
        <f>市本级公共预算收入执行!D16</f>
        <v>4908</v>
      </c>
      <c r="C15" s="408">
        <v>6000</v>
      </c>
      <c r="D15" s="406">
        <f>(C15/B15-1)</f>
        <v>0.222</v>
      </c>
    </row>
    <row r="16" s="397" customFormat="1" ht="17.25" customHeight="1" spans="1:4">
      <c r="A16" s="409" t="s">
        <v>68</v>
      </c>
      <c r="B16" s="306">
        <f>市本级公共预算收入执行!D17</f>
        <v>534</v>
      </c>
      <c r="C16" s="408">
        <v>650</v>
      </c>
      <c r="D16" s="406">
        <f>(C16/B16-1)</f>
        <v>0.217</v>
      </c>
    </row>
    <row r="17" s="397" customFormat="1" ht="17.25" customHeight="1" spans="1:4">
      <c r="A17" s="409" t="s">
        <v>69</v>
      </c>
      <c r="B17" s="306">
        <v>43</v>
      </c>
      <c r="C17" s="408"/>
      <c r="D17" s="406"/>
    </row>
    <row r="18" s="397" customFormat="1" ht="17.25" customHeight="1" spans="1:4">
      <c r="A18" s="257" t="s">
        <v>70</v>
      </c>
      <c r="B18" s="373">
        <f>SUM(B19:B25)</f>
        <v>32446</v>
      </c>
      <c r="C18" s="373">
        <f>SUM(C19:C25)</f>
        <v>31630</v>
      </c>
      <c r="D18" s="406">
        <f t="shared" ref="D18:D21" si="2">(C18/B18-1)</f>
        <v>-0.025</v>
      </c>
    </row>
    <row r="19" s="397" customFormat="1" ht="17.25" customHeight="1" spans="1:4">
      <c r="A19" s="410" t="s">
        <v>71</v>
      </c>
      <c r="B19" s="306">
        <f>市本级公共预算收入执行!D20</f>
        <v>6470</v>
      </c>
      <c r="C19" s="186">
        <v>5900</v>
      </c>
      <c r="D19" s="406">
        <f>(C19/B19-1)</f>
        <v>-0.088</v>
      </c>
    </row>
    <row r="20" s="397" customFormat="1" ht="17.25" customHeight="1" spans="1:4">
      <c r="A20" s="410" t="s">
        <v>72</v>
      </c>
      <c r="B20" s="306">
        <f>市本级公共预算收入执行!D21</f>
        <v>6518</v>
      </c>
      <c r="C20" s="408">
        <v>6600</v>
      </c>
      <c r="D20" s="406">
        <f>(C20/B20-1)</f>
        <v>0.013</v>
      </c>
    </row>
    <row r="21" s="397" customFormat="1" ht="17.25" customHeight="1" spans="1:4">
      <c r="A21" s="410" t="s">
        <v>73</v>
      </c>
      <c r="B21" s="306">
        <f>市本级公共预算收入执行!D22</f>
        <v>7569</v>
      </c>
      <c r="C21" s="408">
        <v>7700</v>
      </c>
      <c r="D21" s="406">
        <f>(C21/B21-1)</f>
        <v>0.017</v>
      </c>
    </row>
    <row r="22" s="397" customFormat="1" ht="17.25" customHeight="1" spans="1:4">
      <c r="A22" s="410" t="s">
        <v>74</v>
      </c>
      <c r="B22" s="306">
        <f>市本级公共预算收入执行!D23</f>
        <v>0</v>
      </c>
      <c r="C22" s="408"/>
      <c r="D22" s="406"/>
    </row>
    <row r="23" s="397" customFormat="1" ht="17.25" customHeight="1" spans="1:4">
      <c r="A23" s="411" t="s">
        <v>75</v>
      </c>
      <c r="B23" s="306">
        <f>市本级公共预算收入执行!D24</f>
        <v>6671</v>
      </c>
      <c r="C23" s="408">
        <v>6430</v>
      </c>
      <c r="D23" s="406">
        <f t="shared" ref="D23:D26" si="3">(C23/B23-1)</f>
        <v>-0.036</v>
      </c>
    </row>
    <row r="24" s="397" customFormat="1" ht="17.25" customHeight="1" spans="1:4">
      <c r="A24" s="411" t="s">
        <v>77</v>
      </c>
      <c r="B24" s="306">
        <f>市本级公共预算收入执行!D25</f>
        <v>4854</v>
      </c>
      <c r="C24" s="408">
        <v>5000</v>
      </c>
      <c r="D24" s="406">
        <f>(C24/B24-1)</f>
        <v>0.03</v>
      </c>
    </row>
    <row r="25" s="400" customFormat="1" ht="17.25" customHeight="1" spans="1:4">
      <c r="A25" s="410" t="s">
        <v>78</v>
      </c>
      <c r="B25" s="306">
        <f>市本级公共预算收入执行!D26</f>
        <v>364</v>
      </c>
      <c r="C25" s="408"/>
      <c r="D25" s="406">
        <f>(C25/B25-1)</f>
        <v>-1</v>
      </c>
    </row>
    <row r="26" s="400" customFormat="1" ht="17.25" customHeight="1" spans="1:4">
      <c r="A26" s="412" t="s">
        <v>122</v>
      </c>
      <c r="B26" s="413">
        <f>B18+B4</f>
        <v>108471</v>
      </c>
      <c r="C26" s="413">
        <f>C18+C4</f>
        <v>112230</v>
      </c>
      <c r="D26" s="414">
        <f>(C26/B26-1)</f>
        <v>0.035</v>
      </c>
    </row>
    <row r="27" s="400" customFormat="1" ht="17.25" customHeight="1" spans="1:4">
      <c r="A27" s="257" t="s">
        <v>123</v>
      </c>
      <c r="B27" s="373"/>
      <c r="C27" s="373">
        <f>SUM(C28,C32,C34,C37)</f>
        <v>818623</v>
      </c>
      <c r="D27" s="406"/>
    </row>
    <row r="28" s="400" customFormat="1" ht="17.25" customHeight="1" spans="1:4">
      <c r="A28" s="378" t="s">
        <v>124</v>
      </c>
      <c r="B28" s="373"/>
      <c r="C28" s="373">
        <f>SUM(C29:C31)</f>
        <v>727241</v>
      </c>
      <c r="D28" s="406"/>
    </row>
    <row r="29" s="400" customFormat="1" ht="17.25" customHeight="1" spans="1:4">
      <c r="A29" s="415" t="s">
        <v>125</v>
      </c>
      <c r="B29" s="186"/>
      <c r="C29" s="186">
        <f>全市公共收入预算表!C31</f>
        <v>23315</v>
      </c>
      <c r="D29" s="416"/>
    </row>
    <row r="30" s="400" customFormat="1" ht="17.25" customHeight="1" spans="1:4">
      <c r="A30" s="415" t="s">
        <v>126</v>
      </c>
      <c r="B30" s="186"/>
      <c r="C30" s="186">
        <f>全市公共收入预算表!C32</f>
        <v>334451</v>
      </c>
      <c r="D30" s="416"/>
    </row>
    <row r="31" s="400" customFormat="1" ht="17.25" customHeight="1" spans="1:4">
      <c r="A31" s="415" t="s">
        <v>127</v>
      </c>
      <c r="B31" s="186"/>
      <c r="C31" s="186">
        <f>全市公共收入预算表!C33</f>
        <v>369475</v>
      </c>
      <c r="D31" s="416"/>
    </row>
    <row r="32" s="400" customFormat="1" ht="17.25" customHeight="1" spans="1:4">
      <c r="A32" s="378" t="s">
        <v>158</v>
      </c>
      <c r="B32" s="373"/>
      <c r="C32" s="373">
        <f>SUM(C33)</f>
        <v>182</v>
      </c>
      <c r="D32" s="406"/>
    </row>
    <row r="33" s="400" customFormat="1" ht="17.25" customHeight="1" spans="1:4">
      <c r="A33" s="415" t="s">
        <v>159</v>
      </c>
      <c r="B33" s="186"/>
      <c r="C33" s="186">
        <v>182</v>
      </c>
      <c r="D33" s="416"/>
    </row>
    <row r="34" s="400" customFormat="1" ht="17.25" customHeight="1" spans="1:4">
      <c r="A34" s="378" t="s">
        <v>128</v>
      </c>
      <c r="B34" s="373">
        <f>SUM(B35:B36)</f>
        <v>0</v>
      </c>
      <c r="C34" s="373">
        <f>SUM(C35:C36)</f>
        <v>64800</v>
      </c>
      <c r="D34" s="406"/>
    </row>
    <row r="35" s="400" customFormat="1" ht="17.25" customHeight="1" spans="1:4">
      <c r="A35" s="415" t="s">
        <v>129</v>
      </c>
      <c r="B35" s="186"/>
      <c r="C35" s="373">
        <f>全市公共收入预算表!C35</f>
        <v>16800</v>
      </c>
      <c r="D35" s="416"/>
    </row>
    <row r="36" s="400" customFormat="1" ht="17.25" customHeight="1" spans="1:4">
      <c r="A36" s="415" t="s">
        <v>130</v>
      </c>
      <c r="B36" s="186"/>
      <c r="C36" s="373">
        <f>全市公共收入预算表!C36</f>
        <v>48000</v>
      </c>
      <c r="D36" s="416"/>
    </row>
    <row r="37" s="400" customFormat="1" ht="17.25" customHeight="1" spans="1:4">
      <c r="A37" s="415" t="s">
        <v>131</v>
      </c>
      <c r="B37" s="186"/>
      <c r="C37" s="373">
        <f>全市公共收入预算表!C37</f>
        <v>26400</v>
      </c>
      <c r="D37" s="416"/>
    </row>
    <row r="38" s="400" customFormat="1" ht="17.25" customHeight="1" spans="1:4">
      <c r="A38" s="412" t="s">
        <v>132</v>
      </c>
      <c r="B38" s="413"/>
      <c r="C38" s="413">
        <f>SUM(C26,C27)</f>
        <v>930853</v>
      </c>
      <c r="D38" s="417"/>
    </row>
  </sheetData>
  <mergeCells count="1">
    <mergeCell ref="A1:D1"/>
  </mergeCells>
  <printOptions horizontalCentered="1"/>
  <pageMargins left="0.984027777777778" right="0.984027777777778" top="0.78680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封面</vt:lpstr>
      <vt:lpstr>目录</vt:lpstr>
      <vt:lpstr>全市公共预算收入执行</vt:lpstr>
      <vt:lpstr>全市公共预算支出执行</vt:lpstr>
      <vt:lpstr>市本级公共预算收入执行</vt:lpstr>
      <vt:lpstr>市本级公共预算支出执行</vt:lpstr>
      <vt:lpstr>全市公共收入预算表</vt:lpstr>
      <vt:lpstr>全市公共支出预算</vt:lpstr>
      <vt:lpstr>市本级收入预算表</vt:lpstr>
      <vt:lpstr>市本级一般公共预算税收返还和转移支付表</vt:lpstr>
      <vt:lpstr>市本级支出预算表（功能分类）</vt:lpstr>
      <vt:lpstr>市本级支出预算表（经济分类)</vt:lpstr>
      <vt:lpstr>市本级基本支出预算表（经济分类) </vt:lpstr>
      <vt:lpstr>市本级三公预算对比表</vt:lpstr>
      <vt:lpstr>专项转移支付情况表</vt:lpstr>
      <vt:lpstr>全市政府性基金收入执行</vt:lpstr>
      <vt:lpstr>全市政府性基金支出执行</vt:lpstr>
      <vt:lpstr>本级政府性基金收入执行</vt:lpstr>
      <vt:lpstr>本级政府性基金支出执行</vt:lpstr>
      <vt:lpstr>全市政府性基金收入预算</vt:lpstr>
      <vt:lpstr>全市政府性基金支出预算</vt:lpstr>
      <vt:lpstr>市本级政府性基金收入预算</vt:lpstr>
      <vt:lpstr>市本级政府性基金支出预算 </vt:lpstr>
      <vt:lpstr>政府性基金转移支付预算</vt:lpstr>
      <vt:lpstr>国有资本经营预算收入执行</vt:lpstr>
      <vt:lpstr>国有资本经营预算支出执行</vt:lpstr>
      <vt:lpstr>国有资本经营收入预算</vt:lpstr>
      <vt:lpstr>国有资本经营预算专项转移支付预算</vt:lpstr>
      <vt:lpstr>国有资本经营支出预算</vt:lpstr>
      <vt:lpstr>全市社会保险基金收支执行</vt:lpstr>
      <vt:lpstr>全市社会保险基金收入预算 </vt:lpstr>
      <vt:lpstr>全市社会保险基金支出预算 </vt:lpstr>
      <vt:lpstr>政府性债务余额情况表</vt:lpstr>
      <vt:lpstr>政府一般债务限额和余额情况表</vt:lpstr>
      <vt:lpstr>政府专项债务限额和余额情况表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2021-01-15T18:19:10Z</dcterms:created>
  <dcterms:modified xsi:type="dcterms:W3CDTF">2021-01-15T18:47:19Z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2052-9.1.0.4489</vt:lpwstr>
  </property>
</Properties>
</file>